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5 - A RFRD 2025\"/>
    </mc:Choice>
  </mc:AlternateContent>
  <xr:revisionPtr revIDLastSave="0" documentId="13_ncr:1_{1A3D9851-CC91-4C86-B264-2AF2494F8F2C}" xr6:coauthVersionLast="36" xr6:coauthVersionMax="36" xr10:uidLastSave="{00000000-0000-0000-0000-000000000000}"/>
  <bookViews>
    <workbookView xWindow="0" yWindow="0" windowWidth="28800" windowHeight="11325" xr2:uid="{5BB07074-9548-4555-A97F-58C4E02BD536}"/>
  </bookViews>
  <sheets>
    <sheet name="pow rez" sheetId="1" r:id="rId1"/>
  </sheets>
  <definedNames>
    <definedName name="_xlnm.Print_Area" localSheetId="0">'pow rez'!$A$1:$Y$16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X12" i="1"/>
  <c r="W12" i="1"/>
  <c r="V12" i="1"/>
  <c r="U12" i="1"/>
  <c r="T12" i="1"/>
  <c r="S12" i="1"/>
  <c r="R12" i="1"/>
  <c r="Q12" i="1"/>
  <c r="P12" i="1"/>
  <c r="O12" i="1"/>
  <c r="N12" i="1"/>
  <c r="Z12" i="1" s="1"/>
  <c r="L12" i="1"/>
  <c r="AC7" i="1" s="1"/>
  <c r="K12" i="1"/>
  <c r="J12" i="1"/>
  <c r="AC12" i="1" s="1"/>
  <c r="H12" i="1"/>
  <c r="Y11" i="1"/>
  <c r="X11" i="1"/>
  <c r="W11" i="1"/>
  <c r="V11" i="1"/>
  <c r="U11" i="1"/>
  <c r="S11" i="1"/>
  <c r="R11" i="1"/>
  <c r="Q11" i="1"/>
  <c r="P11" i="1"/>
  <c r="O11" i="1"/>
  <c r="N11" i="1"/>
  <c r="J11" i="1"/>
  <c r="H11" i="1"/>
  <c r="Y10" i="1"/>
  <c r="X10" i="1"/>
  <c r="W10" i="1"/>
  <c r="V10" i="1"/>
  <c r="U10" i="1"/>
  <c r="S10" i="1"/>
  <c r="R10" i="1"/>
  <c r="Q10" i="1"/>
  <c r="P10" i="1"/>
  <c r="O10" i="1"/>
  <c r="N10" i="1"/>
  <c r="J10" i="1"/>
  <c r="H10" i="1"/>
  <c r="AC9" i="1"/>
  <c r="K9" i="1"/>
  <c r="K10" i="1" s="1"/>
  <c r="AC8" i="1"/>
  <c r="AB8" i="1"/>
  <c r="AA8" i="1"/>
  <c r="Z8" i="1"/>
  <c r="AB7" i="1"/>
  <c r="AA7" i="1"/>
  <c r="Z7" i="1"/>
  <c r="L7" i="1"/>
  <c r="AA6" i="1"/>
  <c r="AB6" i="1" s="1"/>
  <c r="Z6" i="1"/>
  <c r="AA5" i="1"/>
  <c r="AB5" i="1" s="1"/>
  <c r="Z5" i="1"/>
  <c r="AC4" i="1"/>
  <c r="AA4" i="1"/>
  <c r="AB4" i="1" s="1"/>
  <c r="Z4" i="1"/>
  <c r="AA3" i="1"/>
  <c r="AB3" i="1" s="1"/>
  <c r="Z3" i="1"/>
  <c r="AA10" i="1" l="1"/>
  <c r="AA9" i="1"/>
  <c r="AB9" i="1" s="1"/>
  <c r="K11" i="1"/>
  <c r="L9" i="1"/>
  <c r="L10" i="1" s="1"/>
  <c r="AC10" i="1" s="1"/>
  <c r="AC3" i="1"/>
  <c r="T9" i="1"/>
  <c r="AA12" i="1"/>
  <c r="Z9" i="1"/>
  <c r="AC5" i="1" l="1"/>
  <c r="T11" i="1"/>
  <c r="Z11" i="1" s="1"/>
  <c r="T10" i="1"/>
  <c r="Z10" i="1" s="1"/>
  <c r="AA11" i="1"/>
  <c r="AC11" i="1"/>
  <c r="L11" i="1"/>
  <c r="AC6" i="1" s="1"/>
</calcChain>
</file>

<file path=xl/sharedStrings.xml><?xml version="1.0" encoding="utf-8"?>
<sst xmlns="http://schemas.openxmlformats.org/spreadsheetml/2006/main" count="74" uniqueCount="56">
  <si>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</si>
  <si>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</si>
  <si>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</si>
  <si>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</si>
  <si>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</si>
  <si>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</si>
  <si>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</si>
  <si>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</si>
  <si>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</si>
  <si>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</si>
  <si>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</si>
  <si>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</si>
  <si>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</si>
  <si>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</si>
  <si>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</si>
  <si>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</si>
  <si>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</si>
  <si>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</si>
  <si>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14/A/2025</t>
  </si>
  <si>
    <t>N</t>
  </si>
  <si>
    <t>Powiat Staszowski</t>
  </si>
  <si>
    <t>Przebudowa odcinka drogi powiatowej nr 1849T Pacanów - Gace Słupieckie od km 1+900 do km 2+895 w miejscowości Zalesie</t>
  </si>
  <si>
    <t>P</t>
  </si>
  <si>
    <t>04.2025 10.2025</t>
  </si>
  <si>
    <t>193/A/2025</t>
  </si>
  <si>
    <t>Powiat Sandomierski</t>
  </si>
  <si>
    <t xml:space="preserve">Przebudowa drogi powiatowej nr 1704T Pierzchnica - Nowa Wieś w miejscowości Nowa Wieś od km 0+850 do km 1+700 </t>
  </si>
  <si>
    <t>04.2025 03.2026</t>
  </si>
  <si>
    <t>190/A/2025</t>
  </si>
  <si>
    <t>Przebudowa drogi powiatowej nr 1581T Sobótka - Wilczyce w miejscowości Wilczyce od km 2+659 do km 3+209</t>
  </si>
  <si>
    <t>189/A/2025
rezygnacja
z realizacji zadania</t>
  </si>
  <si>
    <t>Powiat Kielecki</t>
  </si>
  <si>
    <t xml:space="preserve">Rozbudowa skrzyżowania dróg powiatowych nr 1365T ul. Perłowa i nr 1366T ul. Przemysłowa oraz drogi gminnej ul. Modrzewiowa w Nowinach - budowa ronda  </t>
  </si>
  <si>
    <t>03.2025 11.2026</t>
  </si>
  <si>
    <t>70/A/2025</t>
  </si>
  <si>
    <t>Powiat Kazimierski</t>
  </si>
  <si>
    <t>Przebudowa drogi powiatowej nr 1211T (stary nr 0505T) Skalbmierz - Kózki - Przybenice - Głuchów - Podkamieńczyce, od km 0+500 do km 1+405, dł. 905 mb</t>
  </si>
  <si>
    <t>03.2025 11.2025</t>
  </si>
  <si>
    <t>147/A/2025</t>
  </si>
  <si>
    <t>W</t>
  </si>
  <si>
    <t>Powiat Ostrowiecki</t>
  </si>
  <si>
    <t xml:space="preserve">Rozbudowa drogi powiatowej nr 0692T - ul. Zamkowa w Ćmielowie od km 0+158 do km 0+ 634 wraz z rozbiórką istniejącego mostu w km 0+634 i budową nowego obiektu inżynierskiego </t>
  </si>
  <si>
    <t>B</t>
  </si>
  <si>
    <t>05.2025 11.2026</t>
  </si>
  <si>
    <t>144/A/2025</t>
  </si>
  <si>
    <t>Powiat Włoszczowski</t>
  </si>
  <si>
    <t>2613</t>
  </si>
  <si>
    <t>Przebudowa drogi powiatowej nr 1889T Moskorzew - Dzierzgów na odcinku dł. 6 177 mb od km 0+990 do km 7+167</t>
  </si>
  <si>
    <t>06.2025 05.2026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</si>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</sst>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EE6C7DD5-4D58-435C-9943-B86C9CCC7666}"/>
    <cellStyle name="Procentowy 2" xfId="1" xr:uid="{864C7845-4F8A-43CE-B4D6-2E774A0FC476}"/>
  </cellStyles>
  <dxfs count="12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34E8-BAF1-4EC7-A979-374042B35CA3}">
  <sheetPr>
    <pageSetUpPr fitToPage="1"/>
  </sheetPr>
  <dimension ref="A1:AD17"/>
  <sheetViews>
    <sheetView showGridLines="0" tabSelected="1" topLeftCell="G1" zoomScale="78" zoomScaleNormal="78" zoomScaleSheetLayoutView="100" zoomScalePageLayoutView="90" workbookViewId="0">
      <selection activeCell="W21" sqref="W21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30" width="0" style="1" hidden="1" customWidth="1"/>
    <col min="31" max="16384" width="9.140625" style="1"/>
  </cols>
  <sheetData>
    <row r="1" spans="1:30" ht="24" customHeight="1" x14ac:dyDescent="0.25">
      <c r="A1" s="56" t="s">
        <v>0</v>
      </c>
      <c r="B1" s="56" t="s">
        <v>1</v>
      </c>
      <c r="C1" s="62" t="s">
        <v>2</v>
      </c>
      <c r="D1" s="60" t="s">
        <v>3</v>
      </c>
      <c r="E1" s="62" t="s">
        <v>4</v>
      </c>
      <c r="F1" s="60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6" t="s">
        <v>10</v>
      </c>
      <c r="L1" s="60" t="s">
        <v>11</v>
      </c>
      <c r="M1" s="56" t="s">
        <v>12</v>
      </c>
      <c r="N1" s="57" t="s">
        <v>13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30" ht="24" customHeight="1" x14ac:dyDescent="0.25">
      <c r="A2" s="56"/>
      <c r="B2" s="56"/>
      <c r="C2" s="57"/>
      <c r="D2" s="61"/>
      <c r="E2" s="57"/>
      <c r="F2" s="61"/>
      <c r="G2" s="56"/>
      <c r="H2" s="56"/>
      <c r="I2" s="56"/>
      <c r="J2" s="56"/>
      <c r="K2" s="56"/>
      <c r="L2" s="61"/>
      <c r="M2" s="56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1" customFormat="1" ht="24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2612</v>
      </c>
      <c r="F3" s="9" t="s">
        <v>21</v>
      </c>
      <c r="G3" s="4" t="s">
        <v>22</v>
      </c>
      <c r="H3" s="10">
        <v>0.995</v>
      </c>
      <c r="I3" s="9" t="s">
        <v>23</v>
      </c>
      <c r="J3" s="11">
        <v>1713689.53</v>
      </c>
      <c r="K3" s="12">
        <v>1199582</v>
      </c>
      <c r="L3" s="12">
        <v>514107.53</v>
      </c>
      <c r="M3" s="13">
        <v>0.7</v>
      </c>
      <c r="N3" s="14">
        <v>0</v>
      </c>
      <c r="O3" s="14">
        <v>0</v>
      </c>
      <c r="P3" s="15">
        <v>0</v>
      </c>
      <c r="Q3" s="15">
        <v>0</v>
      </c>
      <c r="R3" s="15">
        <v>0</v>
      </c>
      <c r="S3" s="16">
        <v>0</v>
      </c>
      <c r="T3" s="16">
        <v>1199582</v>
      </c>
      <c r="U3" s="16"/>
      <c r="V3" s="17"/>
      <c r="W3" s="17"/>
      <c r="X3" s="17"/>
      <c r="Y3" s="17"/>
      <c r="Z3" s="3" t="b">
        <f t="shared" ref="Z3" si="0">K3=SUM(N3:Y3)</f>
        <v>1</v>
      </c>
      <c r="AA3" s="18">
        <f t="shared" ref="AA3:AA12" si="1">ROUND(K3/J3,4)</f>
        <v>0.7</v>
      </c>
      <c r="AB3" s="19" t="b">
        <f t="shared" ref="AB3:AB9" si="2">AA3=M3</f>
        <v>1</v>
      </c>
      <c r="AC3" s="19" t="b">
        <f>J9=K9+L9</f>
        <v>1</v>
      </c>
      <c r="AD3" s="20"/>
    </row>
    <row r="4" spans="1:30" s="21" customFormat="1" ht="24" x14ac:dyDescent="0.25">
      <c r="A4" s="4">
        <v>2</v>
      </c>
      <c r="B4" s="5" t="s">
        <v>24</v>
      </c>
      <c r="C4" s="6" t="s">
        <v>19</v>
      </c>
      <c r="D4" s="7" t="s">
        <v>25</v>
      </c>
      <c r="E4" s="8">
        <v>2609</v>
      </c>
      <c r="F4" s="9" t="s">
        <v>26</v>
      </c>
      <c r="G4" s="4" t="s">
        <v>22</v>
      </c>
      <c r="H4" s="10">
        <v>0.85</v>
      </c>
      <c r="I4" s="9" t="s">
        <v>27</v>
      </c>
      <c r="J4" s="11">
        <v>2195480.7200000002</v>
      </c>
      <c r="K4" s="12">
        <v>1536836</v>
      </c>
      <c r="L4" s="12">
        <v>658644.7200000002</v>
      </c>
      <c r="M4" s="13">
        <v>0.7</v>
      </c>
      <c r="N4" s="14">
        <v>0</v>
      </c>
      <c r="O4" s="14">
        <v>0</v>
      </c>
      <c r="P4" s="15">
        <v>0</v>
      </c>
      <c r="Q4" s="15">
        <v>0</v>
      </c>
      <c r="R4" s="15">
        <v>0</v>
      </c>
      <c r="S4" s="16">
        <v>0</v>
      </c>
      <c r="T4" s="16">
        <v>1536836</v>
      </c>
      <c r="U4" s="16"/>
      <c r="V4" s="17"/>
      <c r="W4" s="17"/>
      <c r="X4" s="17"/>
      <c r="Y4" s="17"/>
      <c r="Z4" s="3" t="b">
        <f t="shared" ref="Z4:Z6" si="3">K4=SUM(N4:Y4)</f>
        <v>1</v>
      </c>
      <c r="AA4" s="18">
        <f t="shared" si="1"/>
        <v>0.7</v>
      </c>
      <c r="AB4" s="19" t="b">
        <f t="shared" si="2"/>
        <v>1</v>
      </c>
      <c r="AC4" s="19" t="e">
        <f>#REF!=#REF!+#REF!</f>
        <v>#REF!</v>
      </c>
      <c r="AD4" s="20"/>
    </row>
    <row r="5" spans="1:30" s="21" customFormat="1" ht="24" x14ac:dyDescent="0.25">
      <c r="A5" s="4">
        <v>3</v>
      </c>
      <c r="B5" s="5" t="s">
        <v>28</v>
      </c>
      <c r="C5" s="6" t="s">
        <v>19</v>
      </c>
      <c r="D5" s="7" t="s">
        <v>25</v>
      </c>
      <c r="E5" s="8">
        <v>2609</v>
      </c>
      <c r="F5" s="9" t="s">
        <v>29</v>
      </c>
      <c r="G5" s="4" t="s">
        <v>22</v>
      </c>
      <c r="H5" s="10">
        <v>0.55000000000000004</v>
      </c>
      <c r="I5" s="9" t="s">
        <v>27</v>
      </c>
      <c r="J5" s="11">
        <v>1975494.7</v>
      </c>
      <c r="K5" s="12">
        <v>1382846</v>
      </c>
      <c r="L5" s="12">
        <v>592648.69999999995</v>
      </c>
      <c r="M5" s="13">
        <v>0.7</v>
      </c>
      <c r="N5" s="14">
        <v>0</v>
      </c>
      <c r="O5" s="14">
        <v>0</v>
      </c>
      <c r="P5" s="15">
        <v>0</v>
      </c>
      <c r="Q5" s="15">
        <v>0</v>
      </c>
      <c r="R5" s="15">
        <v>0</v>
      </c>
      <c r="S5" s="16">
        <v>0</v>
      </c>
      <c r="T5" s="16">
        <v>1382846</v>
      </c>
      <c r="U5" s="16"/>
      <c r="V5" s="17"/>
      <c r="W5" s="17"/>
      <c r="X5" s="17"/>
      <c r="Y5" s="17"/>
      <c r="Z5" s="3" t="b">
        <f t="shared" si="3"/>
        <v>1</v>
      </c>
      <c r="AA5" s="18">
        <f t="shared" si="1"/>
        <v>0.7</v>
      </c>
      <c r="AB5" s="19" t="b">
        <f t="shared" si="2"/>
        <v>1</v>
      </c>
      <c r="AC5" s="19" t="b">
        <f>J10=K10+L10</f>
        <v>1</v>
      </c>
      <c r="AD5" s="20"/>
    </row>
    <row r="6" spans="1:30" s="21" customFormat="1" ht="48" x14ac:dyDescent="0.25">
      <c r="A6" s="22">
        <v>4</v>
      </c>
      <c r="B6" s="23" t="s">
        <v>30</v>
      </c>
      <c r="C6" s="24"/>
      <c r="D6" s="25" t="s">
        <v>31</v>
      </c>
      <c r="E6" s="26">
        <v>2604</v>
      </c>
      <c r="F6" s="22" t="s">
        <v>32</v>
      </c>
      <c r="G6" s="22"/>
      <c r="H6" s="27"/>
      <c r="I6" s="28" t="s">
        <v>33</v>
      </c>
      <c r="J6" s="29"/>
      <c r="K6" s="29"/>
      <c r="L6" s="29"/>
      <c r="M6" s="30">
        <v>0.7</v>
      </c>
      <c r="N6" s="31"/>
      <c r="O6" s="31"/>
      <c r="P6" s="32"/>
      <c r="Q6" s="32"/>
      <c r="R6" s="32"/>
      <c r="S6" s="33"/>
      <c r="T6" s="33"/>
      <c r="U6" s="33"/>
      <c r="V6" s="17"/>
      <c r="W6" s="17"/>
      <c r="X6" s="17"/>
      <c r="Y6" s="17"/>
      <c r="Z6" s="3" t="b">
        <f t="shared" si="3"/>
        <v>1</v>
      </c>
      <c r="AA6" s="18" t="e">
        <f t="shared" si="1"/>
        <v>#DIV/0!</v>
      </c>
      <c r="AB6" s="19" t="e">
        <f t="shared" si="2"/>
        <v>#DIV/0!</v>
      </c>
      <c r="AC6" s="19" t="b">
        <f>J11=K11+L11</f>
        <v>1</v>
      </c>
      <c r="AD6" s="20"/>
    </row>
    <row r="7" spans="1:30" s="21" customFormat="1" ht="36" x14ac:dyDescent="0.25">
      <c r="A7" s="4">
        <v>5</v>
      </c>
      <c r="B7" s="34" t="s">
        <v>34</v>
      </c>
      <c r="C7" s="6" t="s">
        <v>19</v>
      </c>
      <c r="D7" s="7" t="s">
        <v>35</v>
      </c>
      <c r="E7" s="8">
        <v>2603</v>
      </c>
      <c r="F7" s="35" t="s">
        <v>36</v>
      </c>
      <c r="G7" s="4" t="s">
        <v>22</v>
      </c>
      <c r="H7" s="10">
        <v>0.90500000000000003</v>
      </c>
      <c r="I7" s="9" t="s">
        <v>37</v>
      </c>
      <c r="J7" s="12">
        <v>1687556.41</v>
      </c>
      <c r="K7" s="12">
        <v>1181289</v>
      </c>
      <c r="L7" s="12">
        <f>J7-K7</f>
        <v>506267.40999999992</v>
      </c>
      <c r="M7" s="13">
        <v>0.7</v>
      </c>
      <c r="N7" s="14">
        <v>0</v>
      </c>
      <c r="O7" s="14">
        <v>0</v>
      </c>
      <c r="P7" s="15">
        <v>0</v>
      </c>
      <c r="Q7" s="15">
        <v>0</v>
      </c>
      <c r="R7" s="15">
        <v>0</v>
      </c>
      <c r="S7" s="16">
        <v>0</v>
      </c>
      <c r="T7" s="16">
        <v>1181289</v>
      </c>
      <c r="U7" s="33"/>
      <c r="V7" s="17"/>
      <c r="W7" s="17"/>
      <c r="X7" s="17"/>
      <c r="Y7" s="17"/>
      <c r="Z7" s="3" t="b">
        <f t="shared" ref="Z7:Z12" si="4">K7=SUM(N7:Y7)</f>
        <v>1</v>
      </c>
      <c r="AA7" s="18">
        <f t="shared" si="1"/>
        <v>0.7</v>
      </c>
      <c r="AB7" s="19" t="b">
        <f t="shared" si="2"/>
        <v>1</v>
      </c>
      <c r="AC7" s="19" t="b">
        <f t="shared" ref="AC7:AC9" si="5">J12=K12+L12</f>
        <v>1</v>
      </c>
      <c r="AD7" s="20"/>
    </row>
    <row r="8" spans="1:30" s="21" customFormat="1" ht="41.25" customHeight="1" x14ac:dyDescent="0.25">
      <c r="A8" s="22">
        <v>6</v>
      </c>
      <c r="B8" s="36" t="s">
        <v>38</v>
      </c>
      <c r="C8" s="24" t="s">
        <v>39</v>
      </c>
      <c r="D8" s="25" t="s">
        <v>40</v>
      </c>
      <c r="E8" s="26">
        <v>2607</v>
      </c>
      <c r="F8" s="37" t="s">
        <v>41</v>
      </c>
      <c r="G8" s="22" t="s">
        <v>42</v>
      </c>
      <c r="H8" s="27">
        <v>0.5</v>
      </c>
      <c r="I8" s="28" t="s">
        <v>43</v>
      </c>
      <c r="J8" s="29">
        <v>11392289.359999999</v>
      </c>
      <c r="K8" s="29">
        <v>7974602</v>
      </c>
      <c r="L8" s="29">
        <v>3417687.36</v>
      </c>
      <c r="M8" s="30">
        <v>0.7</v>
      </c>
      <c r="N8" s="31">
        <v>0</v>
      </c>
      <c r="O8" s="31">
        <v>0</v>
      </c>
      <c r="P8" s="32">
        <v>0</v>
      </c>
      <c r="Q8" s="32">
        <v>0</v>
      </c>
      <c r="R8" s="32">
        <v>0</v>
      </c>
      <c r="S8" s="33">
        <v>0</v>
      </c>
      <c r="T8" s="33">
        <v>3987301</v>
      </c>
      <c r="U8" s="33">
        <v>3987301</v>
      </c>
      <c r="V8" s="17"/>
      <c r="W8" s="17"/>
      <c r="X8" s="17"/>
      <c r="Y8" s="17"/>
      <c r="Z8" s="3" t="b">
        <f t="shared" si="4"/>
        <v>1</v>
      </c>
      <c r="AA8" s="18">
        <f t="shared" si="1"/>
        <v>0.7</v>
      </c>
      <c r="AB8" s="19" t="b">
        <f t="shared" si="2"/>
        <v>1</v>
      </c>
      <c r="AC8" s="19" t="b">
        <f t="shared" si="5"/>
        <v>1</v>
      </c>
      <c r="AD8" s="20"/>
    </row>
    <row r="9" spans="1:30" s="21" customFormat="1" ht="24" x14ac:dyDescent="0.25">
      <c r="A9" s="4">
        <v>7</v>
      </c>
      <c r="B9" s="34" t="s">
        <v>44</v>
      </c>
      <c r="C9" s="6" t="s">
        <v>19</v>
      </c>
      <c r="D9" s="38" t="s">
        <v>45</v>
      </c>
      <c r="E9" s="38" t="s">
        <v>46</v>
      </c>
      <c r="F9" s="9" t="s">
        <v>47</v>
      </c>
      <c r="G9" s="4" t="s">
        <v>22</v>
      </c>
      <c r="H9" s="39">
        <v>6.1769999999999996</v>
      </c>
      <c r="I9" s="9" t="s">
        <v>48</v>
      </c>
      <c r="J9" s="11">
        <v>13669157.67</v>
      </c>
      <c r="K9" s="12">
        <f>9568410</f>
        <v>9568410</v>
      </c>
      <c r="L9" s="12">
        <f>J9-K9</f>
        <v>4100747.67</v>
      </c>
      <c r="M9" s="13">
        <v>0.7</v>
      </c>
      <c r="N9" s="14">
        <v>0</v>
      </c>
      <c r="O9" s="14">
        <v>0</v>
      </c>
      <c r="P9" s="15">
        <v>0</v>
      </c>
      <c r="Q9" s="15">
        <v>0</v>
      </c>
      <c r="R9" s="15">
        <v>0</v>
      </c>
      <c r="S9" s="16">
        <v>0</v>
      </c>
      <c r="T9" s="16">
        <f>K9</f>
        <v>9568410</v>
      </c>
      <c r="U9" s="16"/>
      <c r="V9" s="17"/>
      <c r="W9" s="17"/>
      <c r="X9" s="17"/>
      <c r="Y9" s="17"/>
      <c r="Z9" s="3" t="b">
        <f t="shared" si="4"/>
        <v>1</v>
      </c>
      <c r="AA9" s="18">
        <f t="shared" si="1"/>
        <v>0.7</v>
      </c>
      <c r="AB9" s="19" t="b">
        <f t="shared" si="2"/>
        <v>1</v>
      </c>
      <c r="AC9" s="19" t="b">
        <f t="shared" si="5"/>
        <v>1</v>
      </c>
      <c r="AD9" s="20"/>
    </row>
    <row r="10" spans="1:30" ht="20.100000000000001" customHeight="1" x14ac:dyDescent="0.25">
      <c r="A10" s="56" t="s">
        <v>49</v>
      </c>
      <c r="B10" s="56"/>
      <c r="C10" s="56"/>
      <c r="D10" s="56"/>
      <c r="E10" s="56"/>
      <c r="F10" s="56"/>
      <c r="G10" s="56"/>
      <c r="H10" s="40">
        <f>SUM(H3:H9)</f>
        <v>9.9770000000000003</v>
      </c>
      <c r="I10" s="41" t="s">
        <v>50</v>
      </c>
      <c r="J10" s="42">
        <f>SUM(J3:J9)</f>
        <v>32633668.390000001</v>
      </c>
      <c r="K10" s="42">
        <f>SUM(K3:K9)</f>
        <v>22843565</v>
      </c>
      <c r="L10" s="42">
        <f>SUM(L3:L9)</f>
        <v>9790103.3900000006</v>
      </c>
      <c r="M10" s="43" t="s">
        <v>50</v>
      </c>
      <c r="N10" s="44">
        <f t="shared" ref="N10:Y10" si="6">SUM(N3:N9)</f>
        <v>0</v>
      </c>
      <c r="O10" s="44">
        <f t="shared" si="6"/>
        <v>0</v>
      </c>
      <c r="P10" s="44">
        <f t="shared" si="6"/>
        <v>0</v>
      </c>
      <c r="Q10" s="44">
        <f t="shared" si="6"/>
        <v>0</v>
      </c>
      <c r="R10" s="44">
        <f t="shared" si="6"/>
        <v>0</v>
      </c>
      <c r="S10" s="44">
        <f t="shared" si="6"/>
        <v>0</v>
      </c>
      <c r="T10" s="44">
        <f t="shared" si="6"/>
        <v>18856264</v>
      </c>
      <c r="U10" s="44">
        <f t="shared" si="6"/>
        <v>3987301</v>
      </c>
      <c r="V10" s="44">
        <f t="shared" si="6"/>
        <v>0</v>
      </c>
      <c r="W10" s="44">
        <f t="shared" si="6"/>
        <v>0</v>
      </c>
      <c r="X10" s="44">
        <f t="shared" si="6"/>
        <v>0</v>
      </c>
      <c r="Y10" s="44">
        <f t="shared" si="6"/>
        <v>0</v>
      </c>
      <c r="Z10" s="3" t="b">
        <f t="shared" si="4"/>
        <v>1</v>
      </c>
      <c r="AA10" s="18">
        <f t="shared" si="1"/>
        <v>0.7</v>
      </c>
      <c r="AB10" s="19" t="s">
        <v>50</v>
      </c>
      <c r="AC10" s="19" t="b">
        <f t="shared" ref="AC10:AC12" si="7">J10=K10+L10</f>
        <v>1</v>
      </c>
      <c r="AD10" s="45"/>
    </row>
    <row r="11" spans="1:30" ht="20.100000000000001" customHeight="1" x14ac:dyDescent="0.25">
      <c r="A11" s="56" t="s">
        <v>51</v>
      </c>
      <c r="B11" s="56"/>
      <c r="C11" s="56"/>
      <c r="D11" s="56"/>
      <c r="E11" s="56"/>
      <c r="F11" s="56"/>
      <c r="G11" s="56"/>
      <c r="H11" s="40">
        <f>SUMIF($C$3:$C$9,"N",H3:H9)</f>
        <v>9.4770000000000003</v>
      </c>
      <c r="I11" s="41" t="s">
        <v>50</v>
      </c>
      <c r="J11" s="42">
        <f>SUMIF($C$3:$C$9,"N",J3:J9)</f>
        <v>21241379.030000001</v>
      </c>
      <c r="K11" s="42">
        <f>SUMIF($C$3:$C$9,"N",K3:K9)</f>
        <v>14868963</v>
      </c>
      <c r="L11" s="42">
        <f>SUMIF($C$3:$C$9,"N",L3:L9)</f>
        <v>6372416.0300000003</v>
      </c>
      <c r="M11" s="43" t="s">
        <v>50</v>
      </c>
      <c r="N11" s="44">
        <f t="shared" ref="N11:Y11" si="8">SUMIF($C$3:$C$9,"N",N3:N9)</f>
        <v>0</v>
      </c>
      <c r="O11" s="44">
        <f t="shared" si="8"/>
        <v>0</v>
      </c>
      <c r="P11" s="44">
        <f t="shared" si="8"/>
        <v>0</v>
      </c>
      <c r="Q11" s="44">
        <f t="shared" si="8"/>
        <v>0</v>
      </c>
      <c r="R11" s="44">
        <f t="shared" si="8"/>
        <v>0</v>
      </c>
      <c r="S11" s="44">
        <f t="shared" si="8"/>
        <v>0</v>
      </c>
      <c r="T11" s="44">
        <f t="shared" si="8"/>
        <v>14868963</v>
      </c>
      <c r="U11" s="44">
        <f t="shared" si="8"/>
        <v>0</v>
      </c>
      <c r="V11" s="44">
        <f t="shared" si="8"/>
        <v>0</v>
      </c>
      <c r="W11" s="44">
        <f t="shared" si="8"/>
        <v>0</v>
      </c>
      <c r="X11" s="44">
        <f t="shared" si="8"/>
        <v>0</v>
      </c>
      <c r="Y11" s="44">
        <f t="shared" si="8"/>
        <v>0</v>
      </c>
      <c r="Z11" s="3" t="b">
        <f t="shared" si="4"/>
        <v>1</v>
      </c>
      <c r="AA11" s="18">
        <f t="shared" si="1"/>
        <v>0.7</v>
      </c>
      <c r="AB11" s="19" t="s">
        <v>50</v>
      </c>
      <c r="AC11" s="19" t="b">
        <f t="shared" si="7"/>
        <v>1</v>
      </c>
      <c r="AD11" s="45"/>
    </row>
    <row r="12" spans="1:30" ht="20.100000000000001" customHeight="1" x14ac:dyDescent="0.25">
      <c r="A12" s="59" t="s">
        <v>52</v>
      </c>
      <c r="B12" s="59"/>
      <c r="C12" s="59"/>
      <c r="D12" s="59"/>
      <c r="E12" s="59"/>
      <c r="F12" s="59"/>
      <c r="G12" s="59"/>
      <c r="H12" s="46">
        <f>SUMIF($C$3:$C$9,"W",H3:H9)</f>
        <v>0.5</v>
      </c>
      <c r="I12" s="47" t="s">
        <v>50</v>
      </c>
      <c r="J12" s="48">
        <f>SUMIF($C$3:$C$9,"W",J3:J9)</f>
        <v>11392289.359999999</v>
      </c>
      <c r="K12" s="48">
        <f>SUMIF($C$3:$C$9,"W",K3:K9)</f>
        <v>7974602</v>
      </c>
      <c r="L12" s="48">
        <f>SUMIF($C$3:$C$9,"W",L3:L9)</f>
        <v>3417687.36</v>
      </c>
      <c r="M12" s="49" t="s">
        <v>50</v>
      </c>
      <c r="N12" s="50">
        <f t="shared" ref="N12:Y12" si="9">SUMIF($C$3:$C$9,"W",N3:N9)</f>
        <v>0</v>
      </c>
      <c r="O12" s="50">
        <f t="shared" si="9"/>
        <v>0</v>
      </c>
      <c r="P12" s="50">
        <f t="shared" si="9"/>
        <v>0</v>
      </c>
      <c r="Q12" s="50">
        <f t="shared" si="9"/>
        <v>0</v>
      </c>
      <c r="R12" s="50">
        <f t="shared" si="9"/>
        <v>0</v>
      </c>
      <c r="S12" s="50">
        <f t="shared" si="9"/>
        <v>0</v>
      </c>
      <c r="T12" s="50">
        <f t="shared" si="9"/>
        <v>3987301</v>
      </c>
      <c r="U12" s="50">
        <f t="shared" si="9"/>
        <v>3987301</v>
      </c>
      <c r="V12" s="50">
        <f t="shared" si="9"/>
        <v>0</v>
      </c>
      <c r="W12" s="50">
        <f t="shared" si="9"/>
        <v>0</v>
      </c>
      <c r="X12" s="50">
        <f t="shared" si="9"/>
        <v>0</v>
      </c>
      <c r="Y12" s="50">
        <f t="shared" si="9"/>
        <v>0</v>
      </c>
      <c r="Z12" s="3" t="b">
        <f t="shared" si="4"/>
        <v>1</v>
      </c>
      <c r="AA12" s="18">
        <f t="shared" si="1"/>
        <v>0.7</v>
      </c>
      <c r="AB12" s="19" t="s">
        <v>50</v>
      </c>
      <c r="AC12" s="19" t="b">
        <f t="shared" si="7"/>
        <v>1</v>
      </c>
      <c r="AD12" s="45"/>
    </row>
    <row r="13" spans="1:30" x14ac:dyDescent="0.25">
      <c r="A13" s="51"/>
    </row>
    <row r="14" spans="1:30" x14ac:dyDescent="0.25">
      <c r="A14" s="52" t="s">
        <v>53</v>
      </c>
      <c r="B14" s="53"/>
      <c r="C14" s="53"/>
      <c r="D14" s="53"/>
      <c r="T14" s="45"/>
    </row>
    <row r="15" spans="1:30" x14ac:dyDescent="0.25">
      <c r="A15" s="54" t="s">
        <v>54</v>
      </c>
      <c r="B15" s="53"/>
      <c r="C15" s="53"/>
      <c r="D15" s="53"/>
      <c r="T15" s="45"/>
    </row>
    <row r="16" spans="1:30" x14ac:dyDescent="0.25">
      <c r="A16" s="52" t="s">
        <v>55</v>
      </c>
      <c r="B16" s="53"/>
      <c r="C16" s="53"/>
      <c r="D16" s="53"/>
    </row>
    <row r="17" spans="1:1" x14ac:dyDescent="0.25">
      <c r="A17" s="55"/>
    </row>
  </sheetData>
  <mergeCells count="17">
    <mergeCell ref="F1:F2"/>
    <mergeCell ref="M1:M2"/>
    <mergeCell ref="N1:Y1"/>
    <mergeCell ref="A10:G10"/>
    <mergeCell ref="A11:G11"/>
    <mergeCell ref="A12:G1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conditionalFormatting sqref="Z3:AB12">
    <cfRule type="containsText" dxfId="11" priority="12" operator="containsText" text="fałsz">
      <formula>NOT(ISERROR(SEARCH("fałsz",Z3)))</formula>
    </cfRule>
  </conditionalFormatting>
  <conditionalFormatting sqref="Z3:AD12">
    <cfRule type="cellIs" dxfId="10" priority="11" operator="equal">
      <formula>FALSE</formula>
    </cfRule>
  </conditionalFormatting>
  <conditionalFormatting sqref="F3:F5 D3:D8">
    <cfRule type="expression" dxfId="9" priority="9">
      <formula>$P3="odrzucenie"</formula>
    </cfRule>
    <cfRule type="expression" dxfId="8" priority="10">
      <formula>$P3="rezygnacja"</formula>
    </cfRule>
  </conditionalFormatting>
  <conditionalFormatting sqref="F9 H9 J9:M9 B9 I3:I9 H3:H5 B3:B5 E3:E8 J3:M5">
    <cfRule type="expression" dxfId="7" priority="7">
      <formula>$P3="odrzucenie"</formula>
    </cfRule>
    <cfRule type="expression" dxfId="6" priority="8">
      <formula>$P3="rezygnacja"</formula>
    </cfRule>
  </conditionalFormatting>
  <conditionalFormatting sqref="J6:M8">
    <cfRule type="expression" dxfId="5" priority="5">
      <formula>$P6="odrzucenie"</formula>
    </cfRule>
    <cfRule type="expression" dxfId="4" priority="6">
      <formula>$P6="rezygnacja"</formula>
    </cfRule>
  </conditionalFormatting>
  <conditionalFormatting sqref="H6:H8">
    <cfRule type="expression" dxfId="3" priority="3">
      <formula>$P6="odrzucenie"</formula>
    </cfRule>
    <cfRule type="expression" dxfId="2" priority="4">
      <formula>$P6="rezygnacja"</formula>
    </cfRule>
  </conditionalFormatting>
  <conditionalFormatting sqref="B6:B8">
    <cfRule type="expression" dxfId="1" priority="1">
      <formula>$P6="odrzucenie"</formula>
    </cfRule>
    <cfRule type="expression" dxfId="0" priority="2">
      <formula>$P6="rezygnacja"</formula>
    </cfRule>
  </conditionalFormatting>
  <dataValidations count="2">
    <dataValidation type="list" allowBlank="1" showInputMessage="1" showErrorMessage="1" sqref="C3:C9" xr:uid="{FD73458F-5EB0-4B32-8782-BB02B52894C8}">
      <formula1>"N,K,W"</formula1>
    </dataValidation>
    <dataValidation type="list" allowBlank="1" showInputMessage="1" showErrorMessage="1" sqref="G3:G9" xr:uid="{39F711C7-AC26-4070-B793-35D904DE0149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2025-09-25T09:22:26Z</dcterms:created>
  <dcterms:modified xsi:type="dcterms:W3CDTF">2025-09-25T09:24:01Z</dcterms:modified>
</cp:coreProperties>
</file>