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4 - A RFRD 2025\"/>
    </mc:Choice>
  </mc:AlternateContent>
  <xr:revisionPtr revIDLastSave="0" documentId="13_ncr:1_{68A03D77-70A2-4846-976A-807FC0F99726}" xr6:coauthVersionLast="36" xr6:coauthVersionMax="36" xr10:uidLastSave="{00000000-0000-0000-0000-000000000000}"/>
  <bookViews>
    <workbookView xWindow="0" yWindow="0" windowWidth="28800" windowHeight="11325" xr2:uid="{8763922E-9F4D-44C6-8E51-08C879864C46}"/>
  </bookViews>
  <sheets>
    <sheet name="pow rez" sheetId="1" r:id="rId1"/>
  </sheets>
  <definedNames>
    <definedName name="_xlnm.Print_Area" localSheetId="0">'pow rez'!$A$1:$Y$18</definedName>
    <definedName name="_xlnm.Print_Titles" localSheetId="0">'pow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X14" i="1"/>
  <c r="W14" i="1"/>
  <c r="V14" i="1"/>
  <c r="U14" i="1"/>
  <c r="T14" i="1"/>
  <c r="S14" i="1"/>
  <c r="R14" i="1"/>
  <c r="Q14" i="1"/>
  <c r="P14" i="1"/>
  <c r="O14" i="1"/>
  <c r="N14" i="1"/>
  <c r="Z14" i="1" s="1"/>
  <c r="L14" i="1"/>
  <c r="K14" i="1"/>
  <c r="AA14" i="1" s="1"/>
  <c r="J14" i="1"/>
  <c r="AC14" i="1" s="1"/>
  <c r="H14" i="1"/>
  <c r="Y13" i="1"/>
  <c r="X13" i="1"/>
  <c r="W13" i="1"/>
  <c r="V13" i="1"/>
  <c r="U13" i="1"/>
  <c r="S13" i="1"/>
  <c r="R13" i="1"/>
  <c r="Q13" i="1"/>
  <c r="P13" i="1"/>
  <c r="O13" i="1"/>
  <c r="N13" i="1"/>
  <c r="K13" i="1"/>
  <c r="J13" i="1"/>
  <c r="H13" i="1"/>
  <c r="Y12" i="1"/>
  <c r="X12" i="1"/>
  <c r="W12" i="1"/>
  <c r="V12" i="1"/>
  <c r="U12" i="1"/>
  <c r="T12" i="1"/>
  <c r="S12" i="1"/>
  <c r="R12" i="1"/>
  <c r="Q12" i="1"/>
  <c r="P12" i="1"/>
  <c r="O12" i="1"/>
  <c r="N12" i="1"/>
  <c r="L12" i="1"/>
  <c r="J12" i="1"/>
  <c r="H12" i="1"/>
  <c r="AC11" i="1"/>
  <c r="AA11" i="1"/>
  <c r="AB11" i="1" s="1"/>
  <c r="T11" i="1"/>
  <c r="T13" i="1" s="1"/>
  <c r="L11" i="1"/>
  <c r="AC5" i="1" s="1"/>
  <c r="K11" i="1"/>
  <c r="K12" i="1" s="1"/>
  <c r="AC10" i="1"/>
  <c r="AB10" i="1"/>
  <c r="AA10" i="1"/>
  <c r="Z10" i="1"/>
  <c r="AA9" i="1"/>
  <c r="AB9" i="1" s="1"/>
  <c r="Z9" i="1"/>
  <c r="L9" i="1"/>
  <c r="AB8" i="1"/>
  <c r="AA8" i="1"/>
  <c r="Z8" i="1"/>
  <c r="AA7" i="1"/>
  <c r="AB7" i="1" s="1"/>
  <c r="Z7" i="1"/>
  <c r="AC6" i="1"/>
  <c r="AA6" i="1"/>
  <c r="AB6" i="1" s="1"/>
  <c r="Z6" i="1"/>
  <c r="AB5" i="1"/>
  <c r="AA5" i="1"/>
  <c r="Z5" i="1"/>
  <c r="AC4" i="1"/>
  <c r="AA4" i="1"/>
  <c r="AB4" i="1" s="1"/>
  <c r="Z4" i="1"/>
  <c r="AC3" i="1"/>
  <c r="AA3" i="1"/>
  <c r="AB3" i="1" s="1"/>
  <c r="Z3" i="1"/>
  <c r="AC12" i="1" l="1"/>
  <c r="AC7" i="1"/>
  <c r="AA12" i="1"/>
  <c r="Z12" i="1"/>
  <c r="L13" i="1"/>
  <c r="AC13" i="1" s="1"/>
  <c r="Z13" i="1"/>
  <c r="AC9" i="1"/>
  <c r="AA13" i="1"/>
  <c r="AC8" i="1"/>
  <c r="Z11" i="1"/>
</calcChain>
</file>

<file path=xl/sharedStrings.xml><?xml version="1.0" encoding="utf-8"?>
<sst xmlns="http://schemas.openxmlformats.org/spreadsheetml/2006/main" count="88" uniqueCount="60">
  <si>
    <t>L.p.</t>
  </si>
  <si>
    <t>Nr ewid.</t>
  </si>
  <si>
    <t>Zadanie nowe/wieloletnie [N/W]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</si>
  <si>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</si>
  <si>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</si>
  <si>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</si>
  <si>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</si>
  <si>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</si>
  <si>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</si>
  <si>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</si>
  <si>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</si>
  <si>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</si>
  <si>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</si>
  <si>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</si>
  <si>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</si>
  <si>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</si>
  <si>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</si>
  <si>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</si>
  <si>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143/A/2025</t>
  </si>
  <si>
    <t>N</t>
  </si>
  <si>
    <t>Powiat Włoszczowski</t>
  </si>
  <si>
    <t>Przebudowa drogi powiatowej nr 1187T w miejscowości Cieśle na odcinku od km 7+172 do km 9+223</t>
  </si>
  <si>
    <t>P</t>
  </si>
  <si>
    <t>06.2025 05.2026</t>
  </si>
  <si>
    <t>145/A/2025</t>
  </si>
  <si>
    <t>W</t>
  </si>
  <si>
    <t>Powiat Ostrowiecki</t>
  </si>
  <si>
    <t>Rozbudowa drogi powiatowej nr 0665T w miejscowości Świrna, gmina Bodzechów - etap II</t>
  </si>
  <si>
    <t>B</t>
  </si>
  <si>
    <t>05.2025 11.2026</t>
  </si>
  <si>
    <t>14/A/2025</t>
  </si>
  <si>
    <t>Powiat Staszowski</t>
  </si>
  <si>
    <t>Przebudowa odcinka drogi powiatowej nr 1849T Pacanów - Gace Słupieckie od km 1+900 do km 2+895 w miejscowości Zalesie</t>
  </si>
  <si>
    <t>04.2025 10.2025</t>
  </si>
  <si>
    <t>193/A/2025</t>
  </si>
  <si>
    <t>Powiat Sandomierski</t>
  </si>
  <si>
    <t xml:space="preserve">Przebudowa drogi powiatowej nr 1704T Pierzchnica - Nowa Wieś w miejscowości Nowa Wieś od km 0+850 do km 1+700 </t>
  </si>
  <si>
    <t>04.2025 03.2026</t>
  </si>
  <si>
    <t>190/A/2025</t>
  </si>
  <si>
    <t>Przebudowa drogi powiatowej nr 1581T Sobótka - Wilczyce w miejscowości Wilczyce od km 2+659 do km 3+209</t>
  </si>
  <si>
    <t>189/A/2025</t>
  </si>
  <si>
    <t>Powiat Kielecki</t>
  </si>
  <si>
    <t xml:space="preserve">Rozbudowa skrzyżowania dróg powiatowych nr 1365T ul. Perłowa i nr 1366T ul. Przemysłowa oraz drogi gminnej ul. Modrzewiowa w Nowinach - budowa ronda  </t>
  </si>
  <si>
    <t>03.2025 11.2026</t>
  </si>
  <si>
    <t>70/A/2025</t>
  </si>
  <si>
    <t>Powiat Kazimierski</t>
  </si>
  <si>
    <t>Przebudowa drogi powiatowej nr 1211T (stary nr 0505T) Skalbmierz - Kózki - Przybenice - Głuchów - Podkamieńczyce, od km 0+500 do km 1+405, dł. 905 mb</t>
  </si>
  <si>
    <t>03.2025 11.2025</t>
  </si>
  <si>
    <t>147/A/2025</t>
  </si>
  <si>
    <t xml:space="preserve">Rozbudowa drogi powiatowej nr 0692T - ul. Zamkowa w Ćmielowie od km 0+158 do km 0+ 634 wraz z rozbiórką istniejącego mostu w km 0+634 i budową nowego obiektu inżynierskiego </t>
  </si>
  <si>
    <t>144/A/2025</t>
  </si>
  <si>
    <t>2613</t>
  </si>
  <si>
    <t>Przebudowa drogi powiatowej nr 1889T Moskorzew - Dzierzgów na odcinku dł. 6 177 mb od km 0+990 do km 7+167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</si>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</sst>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2" xfId="0" applyNumberFormat="1" applyFont="1" applyBorder="1" applyAlignment="1" applyProtection="1">
      <alignment horizontal="right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3" fontId="9" fillId="3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right" vertical="center" wrapText="1"/>
      <protection hidden="1"/>
    </xf>
    <xf numFmtId="9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3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0E72E5EA-3442-47CD-96B4-793A2AB44D7A}"/>
    <cellStyle name="Procentowy 2" xfId="1" xr:uid="{E04DA9B2-48AC-4C46-A2B5-2552B22AE663}"/>
  </cellStyles>
  <dxfs count="24"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CF4A-A304-4CEC-8763-E0245D8DC5B3}">
  <sheetPr>
    <pageSetUpPr fitToPage="1"/>
  </sheetPr>
  <dimension ref="A1:AD19"/>
  <sheetViews>
    <sheetView showGridLines="0" tabSelected="1" topLeftCell="G1" zoomScale="78" zoomScaleNormal="78" zoomScaleSheetLayoutView="100" zoomScalePageLayoutView="90" workbookViewId="0">
      <selection activeCell="Z1" sqref="Z1:AD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7.7109375" style="1" customWidth="1"/>
    <col min="6" max="6" width="53.7109375" style="1" customWidth="1"/>
    <col min="7" max="7" width="13.7109375" style="1" customWidth="1"/>
    <col min="8" max="9" width="14.7109375" style="1" customWidth="1"/>
    <col min="10" max="12" width="15.7109375" style="1" customWidth="1"/>
    <col min="13" max="13" width="15.7109375" style="3" customWidth="1"/>
    <col min="14" max="17" width="11.7109375" style="1" customWidth="1"/>
    <col min="18" max="21" width="15.7109375" style="1" customWidth="1"/>
    <col min="22" max="25" width="11.7109375" style="1" customWidth="1"/>
    <col min="26" max="29" width="15.7109375" style="1" hidden="1" customWidth="1"/>
    <col min="30" max="30" width="0" style="1" hidden="1" customWidth="1"/>
    <col min="31" max="16384" width="9.140625" style="1"/>
  </cols>
  <sheetData>
    <row r="1" spans="1:30" ht="24" customHeight="1" x14ac:dyDescent="0.25">
      <c r="A1" s="62" t="s">
        <v>0</v>
      </c>
      <c r="B1" s="62" t="s">
        <v>1</v>
      </c>
      <c r="C1" s="68" t="s">
        <v>2</v>
      </c>
      <c r="D1" s="66" t="s">
        <v>3</v>
      </c>
      <c r="E1" s="68" t="s">
        <v>4</v>
      </c>
      <c r="F1" s="66" t="s">
        <v>5</v>
      </c>
      <c r="G1" s="62" t="s">
        <v>6</v>
      </c>
      <c r="H1" s="62" t="s">
        <v>7</v>
      </c>
      <c r="I1" s="62" t="s">
        <v>8</v>
      </c>
      <c r="J1" s="62" t="s">
        <v>9</v>
      </c>
      <c r="K1" s="62" t="s">
        <v>10</v>
      </c>
      <c r="L1" s="66" t="s">
        <v>11</v>
      </c>
      <c r="M1" s="62" t="s">
        <v>12</v>
      </c>
      <c r="N1" s="63" t="s">
        <v>13</v>
      </c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24" customHeight="1" x14ac:dyDescent="0.25">
      <c r="A2" s="62"/>
      <c r="B2" s="62"/>
      <c r="C2" s="63"/>
      <c r="D2" s="67"/>
      <c r="E2" s="63"/>
      <c r="F2" s="67"/>
      <c r="G2" s="62"/>
      <c r="H2" s="62"/>
      <c r="I2" s="62"/>
      <c r="J2" s="62"/>
      <c r="K2" s="62"/>
      <c r="L2" s="67"/>
      <c r="M2" s="62"/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2">
        <v>2025</v>
      </c>
      <c r="U2" s="2">
        <v>2026</v>
      </c>
      <c r="V2" s="2">
        <v>2027</v>
      </c>
      <c r="W2" s="2">
        <v>2028</v>
      </c>
      <c r="X2" s="2">
        <v>2029</v>
      </c>
      <c r="Y2" s="2">
        <v>2030</v>
      </c>
      <c r="Z2" s="3" t="s">
        <v>14</v>
      </c>
      <c r="AA2" s="3" t="s">
        <v>15</v>
      </c>
      <c r="AB2" s="3" t="s">
        <v>16</v>
      </c>
      <c r="AC2" s="3" t="s">
        <v>17</v>
      </c>
    </row>
    <row r="3" spans="1:30" s="21" customFormat="1" ht="24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2613</v>
      </c>
      <c r="F3" s="9" t="s">
        <v>21</v>
      </c>
      <c r="G3" s="7" t="s">
        <v>22</v>
      </c>
      <c r="H3" s="10">
        <v>2.0510000000000002</v>
      </c>
      <c r="I3" s="9" t="s">
        <v>23</v>
      </c>
      <c r="J3" s="11">
        <v>9797512.4800000004</v>
      </c>
      <c r="K3" s="12">
        <v>6858258</v>
      </c>
      <c r="L3" s="12">
        <v>2939254.4800000004</v>
      </c>
      <c r="M3" s="13">
        <v>0.7</v>
      </c>
      <c r="N3" s="14">
        <v>0</v>
      </c>
      <c r="O3" s="14">
        <v>0</v>
      </c>
      <c r="P3" s="15">
        <v>0</v>
      </c>
      <c r="Q3" s="15">
        <v>0</v>
      </c>
      <c r="R3" s="15">
        <v>0</v>
      </c>
      <c r="S3" s="16">
        <v>0</v>
      </c>
      <c r="T3" s="16">
        <v>6858258</v>
      </c>
      <c r="U3" s="16"/>
      <c r="V3" s="17"/>
      <c r="W3" s="17"/>
      <c r="X3" s="17"/>
      <c r="Y3" s="17"/>
      <c r="Z3" s="3" t="b">
        <f t="shared" ref="Z3:Z5" si="0">K3=SUM(N3:Y3)</f>
        <v>1</v>
      </c>
      <c r="AA3" s="18">
        <f t="shared" ref="AA3:AA14" si="1">ROUND(K3/J3,4)</f>
        <v>0.7</v>
      </c>
      <c r="AB3" s="19" t="b">
        <f t="shared" ref="AB3:AB11" si="2">AA3=M3</f>
        <v>1</v>
      </c>
      <c r="AC3" s="19" t="b">
        <f t="shared" ref="AC3" si="3">J5=K5+L5</f>
        <v>1</v>
      </c>
      <c r="AD3" s="20"/>
    </row>
    <row r="4" spans="1:30" s="21" customFormat="1" ht="24" x14ac:dyDescent="0.25">
      <c r="A4" s="22">
        <v>2</v>
      </c>
      <c r="B4" s="23" t="s">
        <v>24</v>
      </c>
      <c r="C4" s="24" t="s">
        <v>25</v>
      </c>
      <c r="D4" s="25" t="s">
        <v>26</v>
      </c>
      <c r="E4" s="26">
        <v>2607</v>
      </c>
      <c r="F4" s="27" t="s">
        <v>27</v>
      </c>
      <c r="G4" s="22" t="s">
        <v>28</v>
      </c>
      <c r="H4" s="28">
        <v>1.135</v>
      </c>
      <c r="I4" s="27" t="s">
        <v>29</v>
      </c>
      <c r="J4" s="29">
        <v>20857763.57</v>
      </c>
      <c r="K4" s="30">
        <v>14600434</v>
      </c>
      <c r="L4" s="30">
        <v>6257329.5700000003</v>
      </c>
      <c r="M4" s="31">
        <v>0.7</v>
      </c>
      <c r="N4" s="32">
        <v>0</v>
      </c>
      <c r="O4" s="32">
        <v>0</v>
      </c>
      <c r="P4" s="33">
        <v>0</v>
      </c>
      <c r="Q4" s="33">
        <v>0</v>
      </c>
      <c r="R4" s="33">
        <v>0</v>
      </c>
      <c r="S4" s="34">
        <v>0</v>
      </c>
      <c r="T4" s="34">
        <v>7300217</v>
      </c>
      <c r="U4" s="34">
        <v>7300217</v>
      </c>
      <c r="V4" s="17"/>
      <c r="W4" s="17"/>
      <c r="X4" s="17"/>
      <c r="Y4" s="17"/>
      <c r="Z4" s="3" t="b">
        <f t="shared" si="0"/>
        <v>1</v>
      </c>
      <c r="AA4" s="18">
        <f t="shared" si="1"/>
        <v>0.7</v>
      </c>
      <c r="AB4" s="19" t="b">
        <f t="shared" si="2"/>
        <v>1</v>
      </c>
      <c r="AC4" s="19" t="b">
        <f>J8=K8+L8</f>
        <v>1</v>
      </c>
      <c r="AD4" s="20"/>
    </row>
    <row r="5" spans="1:30" s="21" customFormat="1" ht="24" x14ac:dyDescent="0.25">
      <c r="A5" s="4">
        <v>3</v>
      </c>
      <c r="B5" s="35" t="s">
        <v>30</v>
      </c>
      <c r="C5" s="6" t="s">
        <v>19</v>
      </c>
      <c r="D5" s="7" t="s">
        <v>31</v>
      </c>
      <c r="E5" s="36">
        <v>2612</v>
      </c>
      <c r="F5" s="9" t="s">
        <v>32</v>
      </c>
      <c r="G5" s="4" t="s">
        <v>22</v>
      </c>
      <c r="H5" s="37">
        <v>0.995</v>
      </c>
      <c r="I5" s="9" t="s">
        <v>33</v>
      </c>
      <c r="J5" s="38">
        <v>1713689.53</v>
      </c>
      <c r="K5" s="11">
        <v>1199582</v>
      </c>
      <c r="L5" s="11">
        <v>514107.53</v>
      </c>
      <c r="M5" s="39">
        <v>0.7</v>
      </c>
      <c r="N5" s="14">
        <v>0</v>
      </c>
      <c r="O5" s="14">
        <v>0</v>
      </c>
      <c r="P5" s="15">
        <v>0</v>
      </c>
      <c r="Q5" s="15">
        <v>0</v>
      </c>
      <c r="R5" s="15">
        <v>0</v>
      </c>
      <c r="S5" s="16">
        <v>0</v>
      </c>
      <c r="T5" s="16">
        <v>1199582</v>
      </c>
      <c r="U5" s="16"/>
      <c r="V5" s="17"/>
      <c r="W5" s="17"/>
      <c r="X5" s="17"/>
      <c r="Y5" s="17"/>
      <c r="Z5" s="3" t="b">
        <f t="shared" si="0"/>
        <v>1</v>
      </c>
      <c r="AA5" s="18">
        <f t="shared" si="1"/>
        <v>0.7</v>
      </c>
      <c r="AB5" s="19" t="b">
        <f t="shared" si="2"/>
        <v>1</v>
      </c>
      <c r="AC5" s="19" t="b">
        <f>J11=K11+L11</f>
        <v>1</v>
      </c>
      <c r="AD5" s="20"/>
    </row>
    <row r="6" spans="1:30" s="21" customFormat="1" ht="24" x14ac:dyDescent="0.25">
      <c r="A6" s="4">
        <v>4</v>
      </c>
      <c r="B6" s="35" t="s">
        <v>34</v>
      </c>
      <c r="C6" s="6" t="s">
        <v>19</v>
      </c>
      <c r="D6" s="7" t="s">
        <v>35</v>
      </c>
      <c r="E6" s="36">
        <v>2609</v>
      </c>
      <c r="F6" s="9" t="s">
        <v>36</v>
      </c>
      <c r="G6" s="4" t="s">
        <v>22</v>
      </c>
      <c r="H6" s="37">
        <v>0.85</v>
      </c>
      <c r="I6" s="9" t="s">
        <v>37</v>
      </c>
      <c r="J6" s="38">
        <v>2195480.7200000002</v>
      </c>
      <c r="K6" s="11">
        <v>1536836</v>
      </c>
      <c r="L6" s="11">
        <v>658644.7200000002</v>
      </c>
      <c r="M6" s="39">
        <v>0.7</v>
      </c>
      <c r="N6" s="14">
        <v>0</v>
      </c>
      <c r="O6" s="14">
        <v>0</v>
      </c>
      <c r="P6" s="15">
        <v>0</v>
      </c>
      <c r="Q6" s="15">
        <v>0</v>
      </c>
      <c r="R6" s="15">
        <v>0</v>
      </c>
      <c r="S6" s="16">
        <v>0</v>
      </c>
      <c r="T6" s="16">
        <v>1536836</v>
      </c>
      <c r="U6" s="16"/>
      <c r="V6" s="17"/>
      <c r="W6" s="17"/>
      <c r="X6" s="17"/>
      <c r="Y6" s="17"/>
      <c r="Z6" s="3" t="b">
        <f t="shared" ref="Z6:Z8" si="4">K6=SUM(N6:Y6)</f>
        <v>1</v>
      </c>
      <c r="AA6" s="18">
        <f t="shared" si="1"/>
        <v>0.7</v>
      </c>
      <c r="AB6" s="19" t="b">
        <f t="shared" si="2"/>
        <v>1</v>
      </c>
      <c r="AC6" s="19" t="e">
        <f>#REF!=#REF!+#REF!</f>
        <v>#REF!</v>
      </c>
      <c r="AD6" s="20"/>
    </row>
    <row r="7" spans="1:30" s="21" customFormat="1" ht="24" x14ac:dyDescent="0.25">
      <c r="A7" s="4">
        <v>5</v>
      </c>
      <c r="B7" s="35" t="s">
        <v>38</v>
      </c>
      <c r="C7" s="6" t="s">
        <v>19</v>
      </c>
      <c r="D7" s="7" t="s">
        <v>35</v>
      </c>
      <c r="E7" s="36">
        <v>2609</v>
      </c>
      <c r="F7" s="9" t="s">
        <v>39</v>
      </c>
      <c r="G7" s="4" t="s">
        <v>22</v>
      </c>
      <c r="H7" s="37">
        <v>0.55000000000000004</v>
      </c>
      <c r="I7" s="9" t="s">
        <v>37</v>
      </c>
      <c r="J7" s="38">
        <v>1975494.7</v>
      </c>
      <c r="K7" s="11">
        <v>1382846</v>
      </c>
      <c r="L7" s="11">
        <v>592648.69999999995</v>
      </c>
      <c r="M7" s="39">
        <v>0.7</v>
      </c>
      <c r="N7" s="14">
        <v>0</v>
      </c>
      <c r="O7" s="14">
        <v>0</v>
      </c>
      <c r="P7" s="15">
        <v>0</v>
      </c>
      <c r="Q7" s="15">
        <v>0</v>
      </c>
      <c r="R7" s="15">
        <v>0</v>
      </c>
      <c r="S7" s="16">
        <v>0</v>
      </c>
      <c r="T7" s="16">
        <v>1382846</v>
      </c>
      <c r="U7" s="16"/>
      <c r="V7" s="17"/>
      <c r="W7" s="17"/>
      <c r="X7" s="17"/>
      <c r="Y7" s="17"/>
      <c r="Z7" s="3" t="b">
        <f t="shared" si="4"/>
        <v>1</v>
      </c>
      <c r="AA7" s="18">
        <f t="shared" si="1"/>
        <v>0.7</v>
      </c>
      <c r="AB7" s="19" t="b">
        <f t="shared" si="2"/>
        <v>1</v>
      </c>
      <c r="AC7" s="19" t="b">
        <f>J12=K12+L12</f>
        <v>1</v>
      </c>
      <c r="AD7" s="20"/>
    </row>
    <row r="8" spans="1:30" s="21" customFormat="1" ht="36" x14ac:dyDescent="0.25">
      <c r="A8" s="22">
        <v>6</v>
      </c>
      <c r="B8" s="23" t="s">
        <v>40</v>
      </c>
      <c r="C8" s="24" t="s">
        <v>25</v>
      </c>
      <c r="D8" s="25" t="s">
        <v>41</v>
      </c>
      <c r="E8" s="26">
        <v>2604</v>
      </c>
      <c r="F8" s="22" t="s">
        <v>42</v>
      </c>
      <c r="G8" s="22" t="s">
        <v>28</v>
      </c>
      <c r="H8" s="40">
        <v>0.35</v>
      </c>
      <c r="I8" s="27" t="s">
        <v>43</v>
      </c>
      <c r="J8" s="30">
        <v>4969309.3499999996</v>
      </c>
      <c r="K8" s="30">
        <v>3478516</v>
      </c>
      <c r="L8" s="30">
        <v>1490793.3499999996</v>
      </c>
      <c r="M8" s="31">
        <v>0.7</v>
      </c>
      <c r="N8" s="32">
        <v>0</v>
      </c>
      <c r="O8" s="32">
        <v>0</v>
      </c>
      <c r="P8" s="33">
        <v>0</v>
      </c>
      <c r="Q8" s="33">
        <v>0</v>
      </c>
      <c r="R8" s="33">
        <v>0</v>
      </c>
      <c r="S8" s="34">
        <v>0</v>
      </c>
      <c r="T8" s="34">
        <v>1739258</v>
      </c>
      <c r="U8" s="34">
        <v>1739258</v>
      </c>
      <c r="V8" s="17"/>
      <c r="W8" s="17"/>
      <c r="X8" s="17"/>
      <c r="Y8" s="17"/>
      <c r="Z8" s="3" t="b">
        <f t="shared" si="4"/>
        <v>1</v>
      </c>
      <c r="AA8" s="18">
        <f t="shared" si="1"/>
        <v>0.7</v>
      </c>
      <c r="AB8" s="19" t="b">
        <f t="shared" si="2"/>
        <v>1</v>
      </c>
      <c r="AC8" s="19" t="b">
        <f>J13=K13+L13</f>
        <v>1</v>
      </c>
      <c r="AD8" s="20"/>
    </row>
    <row r="9" spans="1:30" s="21" customFormat="1" ht="36" x14ac:dyDescent="0.25">
      <c r="A9" s="4">
        <v>7</v>
      </c>
      <c r="B9" s="41" t="s">
        <v>44</v>
      </c>
      <c r="C9" s="6" t="s">
        <v>19</v>
      </c>
      <c r="D9" s="7" t="s">
        <v>45</v>
      </c>
      <c r="E9" s="36">
        <v>2603</v>
      </c>
      <c r="F9" s="42" t="s">
        <v>46</v>
      </c>
      <c r="G9" s="4" t="s">
        <v>22</v>
      </c>
      <c r="H9" s="37">
        <v>0.90500000000000003</v>
      </c>
      <c r="I9" s="9" t="s">
        <v>47</v>
      </c>
      <c r="J9" s="11">
        <v>1687556.41</v>
      </c>
      <c r="K9" s="11">
        <v>1181289</v>
      </c>
      <c r="L9" s="11">
        <f>J9-K9</f>
        <v>506267.40999999992</v>
      </c>
      <c r="M9" s="39">
        <v>0.7</v>
      </c>
      <c r="N9" s="14">
        <v>0</v>
      </c>
      <c r="O9" s="14">
        <v>0</v>
      </c>
      <c r="P9" s="15">
        <v>0</v>
      </c>
      <c r="Q9" s="15">
        <v>0</v>
      </c>
      <c r="R9" s="15">
        <v>0</v>
      </c>
      <c r="S9" s="16">
        <v>0</v>
      </c>
      <c r="T9" s="16">
        <v>1181289</v>
      </c>
      <c r="U9" s="34"/>
      <c r="V9" s="17"/>
      <c r="W9" s="17"/>
      <c r="X9" s="17"/>
      <c r="Y9" s="17"/>
      <c r="Z9" s="3" t="b">
        <f t="shared" ref="Z9:Z14" si="5">K9=SUM(N9:Y9)</f>
        <v>1</v>
      </c>
      <c r="AA9" s="18">
        <f t="shared" si="1"/>
        <v>0.7</v>
      </c>
      <c r="AB9" s="19" t="b">
        <f t="shared" si="2"/>
        <v>1</v>
      </c>
      <c r="AC9" s="19" t="b">
        <f t="shared" ref="AC9:AC11" si="6">J14=K14+L14</f>
        <v>1</v>
      </c>
      <c r="AD9" s="20"/>
    </row>
    <row r="10" spans="1:30" s="21" customFormat="1" ht="48" x14ac:dyDescent="0.25">
      <c r="A10" s="22">
        <v>8</v>
      </c>
      <c r="B10" s="23" t="s">
        <v>48</v>
      </c>
      <c r="C10" s="24" t="s">
        <v>25</v>
      </c>
      <c r="D10" s="25" t="s">
        <v>26</v>
      </c>
      <c r="E10" s="26">
        <v>2607</v>
      </c>
      <c r="F10" s="43" t="s">
        <v>49</v>
      </c>
      <c r="G10" s="22" t="s">
        <v>28</v>
      </c>
      <c r="H10" s="40">
        <v>0.5</v>
      </c>
      <c r="I10" s="27" t="s">
        <v>29</v>
      </c>
      <c r="J10" s="30">
        <v>11392289.359999999</v>
      </c>
      <c r="K10" s="30">
        <v>7974602</v>
      </c>
      <c r="L10" s="30">
        <v>3417687.36</v>
      </c>
      <c r="M10" s="31">
        <v>0.7</v>
      </c>
      <c r="N10" s="32">
        <v>0</v>
      </c>
      <c r="O10" s="32">
        <v>0</v>
      </c>
      <c r="P10" s="33">
        <v>0</v>
      </c>
      <c r="Q10" s="33">
        <v>0</v>
      </c>
      <c r="R10" s="33">
        <v>0</v>
      </c>
      <c r="S10" s="34">
        <v>0</v>
      </c>
      <c r="T10" s="34">
        <v>3987301</v>
      </c>
      <c r="U10" s="34">
        <v>3987301</v>
      </c>
      <c r="V10" s="17"/>
      <c r="W10" s="17"/>
      <c r="X10" s="17"/>
      <c r="Y10" s="17"/>
      <c r="Z10" s="3" t="b">
        <f t="shared" si="5"/>
        <v>1</v>
      </c>
      <c r="AA10" s="18">
        <f t="shared" si="1"/>
        <v>0.7</v>
      </c>
      <c r="AB10" s="19" t="b">
        <f t="shared" si="2"/>
        <v>1</v>
      </c>
      <c r="AC10" s="19" t="b">
        <f t="shared" si="6"/>
        <v>1</v>
      </c>
      <c r="AD10" s="20"/>
    </row>
    <row r="11" spans="1:30" s="21" customFormat="1" ht="24" x14ac:dyDescent="0.25">
      <c r="A11" s="4">
        <v>9</v>
      </c>
      <c r="B11" s="41" t="s">
        <v>50</v>
      </c>
      <c r="C11" s="6" t="s">
        <v>19</v>
      </c>
      <c r="D11" s="44" t="s">
        <v>20</v>
      </c>
      <c r="E11" s="44" t="s">
        <v>51</v>
      </c>
      <c r="F11" s="9" t="s">
        <v>52</v>
      </c>
      <c r="G11" s="4" t="s">
        <v>22</v>
      </c>
      <c r="H11" s="45">
        <v>6.1769999999999996</v>
      </c>
      <c r="I11" s="9" t="s">
        <v>23</v>
      </c>
      <c r="J11" s="38">
        <v>13669157.67</v>
      </c>
      <c r="K11" s="11">
        <f>9568410</f>
        <v>9568410</v>
      </c>
      <c r="L11" s="11">
        <f>J11-K11</f>
        <v>4100747.67</v>
      </c>
      <c r="M11" s="39">
        <v>0.7</v>
      </c>
      <c r="N11" s="14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6">
        <f>K11</f>
        <v>9568410</v>
      </c>
      <c r="U11" s="16"/>
      <c r="V11" s="17"/>
      <c r="W11" s="17"/>
      <c r="X11" s="17"/>
      <c r="Y11" s="17"/>
      <c r="Z11" s="3" t="b">
        <f t="shared" si="5"/>
        <v>1</v>
      </c>
      <c r="AA11" s="18">
        <f t="shared" si="1"/>
        <v>0.7</v>
      </c>
      <c r="AB11" s="19" t="b">
        <f t="shared" si="2"/>
        <v>1</v>
      </c>
      <c r="AC11" s="19" t="b">
        <f t="shared" si="6"/>
        <v>1</v>
      </c>
      <c r="AD11" s="20"/>
    </row>
    <row r="12" spans="1:30" ht="20.100000000000001" customHeight="1" x14ac:dyDescent="0.25">
      <c r="A12" s="62" t="s">
        <v>53</v>
      </c>
      <c r="B12" s="62"/>
      <c r="C12" s="62"/>
      <c r="D12" s="62"/>
      <c r="E12" s="62"/>
      <c r="F12" s="62"/>
      <c r="G12" s="62"/>
      <c r="H12" s="46">
        <f>SUM(H3:H11)</f>
        <v>13.512999999999998</v>
      </c>
      <c r="I12" s="47" t="s">
        <v>54</v>
      </c>
      <c r="J12" s="48">
        <f>SUM(J3:J11)</f>
        <v>68258253.790000007</v>
      </c>
      <c r="K12" s="48">
        <f>SUM(K3:K11)</f>
        <v>47780773</v>
      </c>
      <c r="L12" s="48">
        <f>SUM(L3:L11)</f>
        <v>20477480.789999999</v>
      </c>
      <c r="M12" s="49" t="s">
        <v>54</v>
      </c>
      <c r="N12" s="50">
        <f t="shared" ref="N12:Y12" si="7">SUM(N3:N11)</f>
        <v>0</v>
      </c>
      <c r="O12" s="50">
        <f t="shared" si="7"/>
        <v>0</v>
      </c>
      <c r="P12" s="50">
        <f t="shared" si="7"/>
        <v>0</v>
      </c>
      <c r="Q12" s="50">
        <f t="shared" si="7"/>
        <v>0</v>
      </c>
      <c r="R12" s="50">
        <f t="shared" si="7"/>
        <v>0</v>
      </c>
      <c r="S12" s="50">
        <f t="shared" si="7"/>
        <v>0</v>
      </c>
      <c r="T12" s="50">
        <f t="shared" si="7"/>
        <v>34753997</v>
      </c>
      <c r="U12" s="50">
        <f t="shared" si="7"/>
        <v>13026776</v>
      </c>
      <c r="V12" s="50">
        <f t="shared" si="7"/>
        <v>0</v>
      </c>
      <c r="W12" s="50">
        <f t="shared" si="7"/>
        <v>0</v>
      </c>
      <c r="X12" s="50">
        <f t="shared" si="7"/>
        <v>0</v>
      </c>
      <c r="Y12" s="50">
        <f t="shared" si="7"/>
        <v>0</v>
      </c>
      <c r="Z12" s="3" t="b">
        <f t="shared" si="5"/>
        <v>1</v>
      </c>
      <c r="AA12" s="18">
        <f t="shared" si="1"/>
        <v>0.7</v>
      </c>
      <c r="AB12" s="19" t="s">
        <v>54</v>
      </c>
      <c r="AC12" s="19" t="b">
        <f t="shared" ref="AC12:AC14" si="8">J12=K12+L12</f>
        <v>1</v>
      </c>
      <c r="AD12" s="51"/>
    </row>
    <row r="13" spans="1:30" ht="20.100000000000001" customHeight="1" x14ac:dyDescent="0.25">
      <c r="A13" s="62" t="s">
        <v>55</v>
      </c>
      <c r="B13" s="62"/>
      <c r="C13" s="62"/>
      <c r="D13" s="62"/>
      <c r="E13" s="62"/>
      <c r="F13" s="62"/>
      <c r="G13" s="62"/>
      <c r="H13" s="46">
        <f>SUMIF($C$3:$C$11,"N",H3:H11)</f>
        <v>11.528</v>
      </c>
      <c r="I13" s="47" t="s">
        <v>54</v>
      </c>
      <c r="J13" s="48">
        <f>SUMIF($C$3:$C$11,"N",J3:J11)</f>
        <v>31038891.509999998</v>
      </c>
      <c r="K13" s="48">
        <f>SUMIF($C$3:$C$11,"N",K3:K11)</f>
        <v>21727221</v>
      </c>
      <c r="L13" s="48">
        <f>SUMIF($C$3:$C$11,"N",L3:L11)</f>
        <v>9311670.5100000016</v>
      </c>
      <c r="M13" s="49" t="s">
        <v>54</v>
      </c>
      <c r="N13" s="50">
        <f t="shared" ref="N13:Y13" si="9">SUMIF($C$3:$C$11,"N",N3:N11)</f>
        <v>0</v>
      </c>
      <c r="O13" s="50">
        <f t="shared" si="9"/>
        <v>0</v>
      </c>
      <c r="P13" s="50">
        <f t="shared" si="9"/>
        <v>0</v>
      </c>
      <c r="Q13" s="50">
        <f t="shared" si="9"/>
        <v>0</v>
      </c>
      <c r="R13" s="50">
        <f t="shared" si="9"/>
        <v>0</v>
      </c>
      <c r="S13" s="50">
        <f t="shared" si="9"/>
        <v>0</v>
      </c>
      <c r="T13" s="50">
        <f t="shared" si="9"/>
        <v>21727221</v>
      </c>
      <c r="U13" s="50">
        <f t="shared" si="9"/>
        <v>0</v>
      </c>
      <c r="V13" s="50">
        <f t="shared" si="9"/>
        <v>0</v>
      </c>
      <c r="W13" s="50">
        <f t="shared" si="9"/>
        <v>0</v>
      </c>
      <c r="X13" s="50">
        <f t="shared" si="9"/>
        <v>0</v>
      </c>
      <c r="Y13" s="50">
        <f t="shared" si="9"/>
        <v>0</v>
      </c>
      <c r="Z13" s="3" t="b">
        <f t="shared" si="5"/>
        <v>1</v>
      </c>
      <c r="AA13" s="18">
        <f t="shared" si="1"/>
        <v>0.7</v>
      </c>
      <c r="AB13" s="19" t="s">
        <v>54</v>
      </c>
      <c r="AC13" s="19" t="b">
        <f t="shared" si="8"/>
        <v>1</v>
      </c>
      <c r="AD13" s="51"/>
    </row>
    <row r="14" spans="1:30" ht="20.100000000000001" customHeight="1" x14ac:dyDescent="0.25">
      <c r="A14" s="65" t="s">
        <v>56</v>
      </c>
      <c r="B14" s="65"/>
      <c r="C14" s="65"/>
      <c r="D14" s="65"/>
      <c r="E14" s="65"/>
      <c r="F14" s="65"/>
      <c r="G14" s="65"/>
      <c r="H14" s="52">
        <f>SUMIF($C$3:$C$11,"W",H3:H11)</f>
        <v>1.9849999999999999</v>
      </c>
      <c r="I14" s="53" t="s">
        <v>54</v>
      </c>
      <c r="J14" s="54">
        <f>SUMIF($C$3:$C$11,"W",J3:J11)</f>
        <v>37219362.280000001</v>
      </c>
      <c r="K14" s="54">
        <f>SUMIF($C$3:$C$11,"W",K3:K11)</f>
        <v>26053552</v>
      </c>
      <c r="L14" s="54">
        <f>SUMIF($C$3:$C$11,"W",L3:L11)</f>
        <v>11165810.279999999</v>
      </c>
      <c r="M14" s="55" t="s">
        <v>54</v>
      </c>
      <c r="N14" s="56">
        <f t="shared" ref="N14:Y14" si="10">SUMIF($C$3:$C$11,"W",N3:N11)</f>
        <v>0</v>
      </c>
      <c r="O14" s="56">
        <f t="shared" si="10"/>
        <v>0</v>
      </c>
      <c r="P14" s="56">
        <f t="shared" si="10"/>
        <v>0</v>
      </c>
      <c r="Q14" s="56">
        <f t="shared" si="10"/>
        <v>0</v>
      </c>
      <c r="R14" s="56">
        <f t="shared" si="10"/>
        <v>0</v>
      </c>
      <c r="S14" s="56">
        <f t="shared" si="10"/>
        <v>0</v>
      </c>
      <c r="T14" s="56">
        <f t="shared" si="10"/>
        <v>13026776</v>
      </c>
      <c r="U14" s="56">
        <f t="shared" si="10"/>
        <v>13026776</v>
      </c>
      <c r="V14" s="56">
        <f t="shared" si="10"/>
        <v>0</v>
      </c>
      <c r="W14" s="56">
        <f t="shared" si="10"/>
        <v>0</v>
      </c>
      <c r="X14" s="56">
        <f t="shared" si="10"/>
        <v>0</v>
      </c>
      <c r="Y14" s="56">
        <f t="shared" si="10"/>
        <v>0</v>
      </c>
      <c r="Z14" s="3" t="b">
        <f t="shared" si="5"/>
        <v>1</v>
      </c>
      <c r="AA14" s="18">
        <f t="shared" si="1"/>
        <v>0.7</v>
      </c>
      <c r="AB14" s="19" t="s">
        <v>54</v>
      </c>
      <c r="AC14" s="19" t="b">
        <f t="shared" si="8"/>
        <v>1</v>
      </c>
      <c r="AD14" s="51"/>
    </row>
    <row r="15" spans="1:30" x14ac:dyDescent="0.25">
      <c r="A15" s="57"/>
    </row>
    <row r="16" spans="1:30" x14ac:dyDescent="0.25">
      <c r="A16" s="58" t="s">
        <v>57</v>
      </c>
      <c r="B16" s="59"/>
      <c r="C16" s="59"/>
      <c r="D16" s="59"/>
      <c r="T16" s="51"/>
    </row>
    <row r="17" spans="1:20" x14ac:dyDescent="0.25">
      <c r="A17" s="60" t="s">
        <v>58</v>
      </c>
      <c r="B17" s="59"/>
      <c r="C17" s="59"/>
      <c r="D17" s="59"/>
      <c r="T17" s="51"/>
    </row>
    <row r="18" spans="1:20" x14ac:dyDescent="0.25">
      <c r="A18" s="58" t="s">
        <v>59</v>
      </c>
      <c r="B18" s="59"/>
      <c r="C18" s="59"/>
      <c r="D18" s="59"/>
    </row>
    <row r="19" spans="1:20" x14ac:dyDescent="0.25">
      <c r="A19" s="61"/>
    </row>
  </sheetData>
  <mergeCells count="17">
    <mergeCell ref="F1:F2"/>
    <mergeCell ref="M1:M2"/>
    <mergeCell ref="N1:Y1"/>
    <mergeCell ref="A12:G12"/>
    <mergeCell ref="A13:G13"/>
    <mergeCell ref="A14:G1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conditionalFormatting sqref="Z3:AB14">
    <cfRule type="containsText" dxfId="23" priority="24" operator="containsText" text="fałsz">
      <formula>NOT(ISERROR(SEARCH("fałsz",Z3)))</formula>
    </cfRule>
  </conditionalFormatting>
  <conditionalFormatting sqref="Z3:AD14">
    <cfRule type="cellIs" dxfId="22" priority="23" operator="equal">
      <formula>FALSE</formula>
    </cfRule>
  </conditionalFormatting>
  <conditionalFormatting sqref="B3 D3:M3">
    <cfRule type="expression" dxfId="21" priority="21">
      <formula>$P3="odrzucenie"</formula>
    </cfRule>
    <cfRule type="expression" dxfId="20" priority="22">
      <formula>$P3="rezygnacja"</formula>
    </cfRule>
  </conditionalFormatting>
  <conditionalFormatting sqref="F4:F7">
    <cfRule type="expression" dxfId="19" priority="19">
      <formula>$P4="odrzucenie"</formula>
    </cfRule>
    <cfRule type="expression" dxfId="18" priority="20">
      <formula>$P4="rezygnacja"</formula>
    </cfRule>
  </conditionalFormatting>
  <conditionalFormatting sqref="F11 H11 J11:M11 I4:I11 B11">
    <cfRule type="expression" dxfId="17" priority="17">
      <formula>$P4="odrzucenie"</formula>
    </cfRule>
    <cfRule type="expression" dxfId="16" priority="18">
      <formula>$P4="rezygnacja"</formula>
    </cfRule>
  </conditionalFormatting>
  <conditionalFormatting sqref="H4:H7">
    <cfRule type="expression" dxfId="15" priority="15">
      <formula>$P4="odrzucenie"</formula>
    </cfRule>
    <cfRule type="expression" dxfId="14" priority="16">
      <formula>$P4="rezygnacja"</formula>
    </cfRule>
  </conditionalFormatting>
  <conditionalFormatting sqref="D4:D10">
    <cfRule type="expression" dxfId="13" priority="13">
      <formula>$P4="odrzucenie"</formula>
    </cfRule>
    <cfRule type="expression" dxfId="12" priority="14">
      <formula>$P4="rezygnacja"</formula>
    </cfRule>
  </conditionalFormatting>
  <conditionalFormatting sqref="B4:B7">
    <cfRule type="expression" dxfId="11" priority="11">
      <formula>$P4="odrzucenie"</formula>
    </cfRule>
    <cfRule type="expression" dxfId="10" priority="12">
      <formula>$P4="rezygnacja"</formula>
    </cfRule>
  </conditionalFormatting>
  <conditionalFormatting sqref="E4:E10">
    <cfRule type="expression" dxfId="9" priority="9">
      <formula>$P4="odrzucenie"</formula>
    </cfRule>
    <cfRule type="expression" dxfId="8" priority="10">
      <formula>$P4="rezygnacja"</formula>
    </cfRule>
  </conditionalFormatting>
  <conditionalFormatting sqref="J4:M7">
    <cfRule type="expression" dxfId="7" priority="7">
      <formula>$P4="odrzucenie"</formula>
    </cfRule>
    <cfRule type="expression" dxfId="6" priority="8">
      <formula>$P4="rezygnacja"</formula>
    </cfRule>
  </conditionalFormatting>
  <conditionalFormatting sqref="J8:M10">
    <cfRule type="expression" dxfId="5" priority="5">
      <formula>$P8="odrzucenie"</formula>
    </cfRule>
    <cfRule type="expression" dxfId="4" priority="6">
      <formula>$P8="rezygnacja"</formula>
    </cfRule>
  </conditionalFormatting>
  <conditionalFormatting sqref="H8:H10">
    <cfRule type="expression" dxfId="3" priority="3">
      <formula>$P8="odrzucenie"</formula>
    </cfRule>
    <cfRule type="expression" dxfId="2" priority="4">
      <formula>$P8="rezygnacja"</formula>
    </cfRule>
  </conditionalFormatting>
  <conditionalFormatting sqref="B8:B10">
    <cfRule type="expression" dxfId="1" priority="1">
      <formula>$P8="odrzucenie"</formula>
    </cfRule>
    <cfRule type="expression" dxfId="0" priority="2">
      <formula>$P8="rezygnacja"</formula>
    </cfRule>
  </conditionalFormatting>
  <dataValidations count="2">
    <dataValidation type="list" allowBlank="1" showInputMessage="1" showErrorMessage="1" sqref="C3:C11" xr:uid="{B4980269-0CA5-479A-8C17-14116E313E0D}">
      <formula1>"N,K,W"</formula1>
    </dataValidation>
    <dataValidation type="list" allowBlank="1" showInputMessage="1" showErrorMessage="1" sqref="G3:G11" xr:uid="{0B065598-B232-40D2-B789-C7EDEA277D1A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świętokrzyskie - zadania powiatowe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rez</vt:lpstr>
      <vt:lpstr>'pow rez'!Obszar_wydruku</vt:lpstr>
      <vt:lpstr>'pow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2025-08-26T10:08:39Z</dcterms:created>
  <dcterms:modified xsi:type="dcterms:W3CDTF">2025-08-26T10:14:52Z</dcterms:modified>
</cp:coreProperties>
</file>