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r01\Desktop\Dokumenty na BIP\2025 - NABÓR A RFRD 2025\LISTA zmieniona nr 4 - A RFRD 2025\"/>
    </mc:Choice>
  </mc:AlternateContent>
  <xr:revisionPtr revIDLastSave="0" documentId="13_ncr:1_{257BB39E-6380-4C79-AC98-27FAFF8A2384}" xr6:coauthVersionLast="36" xr6:coauthVersionMax="36" xr10:uidLastSave="{00000000-0000-0000-0000-000000000000}"/>
  <bookViews>
    <workbookView xWindow="0" yWindow="0" windowWidth="28800" windowHeight="11325" xr2:uid="{C129D541-76E7-4586-BC61-0784A1EE01E8}"/>
  </bookViews>
  <sheets>
    <sheet name="pow podst" sheetId="1" r:id="rId1"/>
  </sheets>
  <definedNames>
    <definedName name="_xlnm.Print_Area" localSheetId="0">'pow podst'!$A$1:$Y$34</definedName>
    <definedName name="_xlnm.Print_Titles" localSheetId="0">'pow podst'!$1:$2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29" i="1" l="1"/>
  <c r="X29" i="1"/>
  <c r="W29" i="1"/>
  <c r="V29" i="1"/>
  <c r="S29" i="1"/>
  <c r="R29" i="1"/>
  <c r="Q29" i="1"/>
  <c r="P29" i="1"/>
  <c r="O29" i="1"/>
  <c r="N29" i="1"/>
  <c r="J29" i="1"/>
  <c r="H29" i="1"/>
  <c r="Y28" i="1"/>
  <c r="X28" i="1"/>
  <c r="W28" i="1"/>
  <c r="V28" i="1"/>
  <c r="U28" i="1"/>
  <c r="S28" i="1"/>
  <c r="R28" i="1"/>
  <c r="Q28" i="1"/>
  <c r="P28" i="1"/>
  <c r="O28" i="1"/>
  <c r="N28" i="1"/>
  <c r="J28" i="1"/>
  <c r="H28" i="1"/>
  <c r="Y27" i="1"/>
  <c r="X27" i="1"/>
  <c r="W27" i="1"/>
  <c r="V27" i="1"/>
  <c r="U27" i="1"/>
  <c r="T27" i="1"/>
  <c r="R27" i="1"/>
  <c r="Q27" i="1"/>
  <c r="P27" i="1"/>
  <c r="O27" i="1"/>
  <c r="N27" i="1"/>
  <c r="L27" i="1"/>
  <c r="K27" i="1"/>
  <c r="J27" i="1"/>
  <c r="AC27" i="1" s="1"/>
  <c r="H27" i="1"/>
  <c r="Y26" i="1"/>
  <c r="X26" i="1"/>
  <c r="W26" i="1"/>
  <c r="V26" i="1"/>
  <c r="U26" i="1"/>
  <c r="R26" i="1"/>
  <c r="Q26" i="1"/>
  <c r="P26" i="1"/>
  <c r="O26" i="1"/>
  <c r="N26" i="1"/>
  <c r="J26" i="1"/>
  <c r="H26" i="1"/>
  <c r="T25" i="1"/>
  <c r="K25" i="1"/>
  <c r="AA25" i="1" s="1"/>
  <c r="AB25" i="1" s="1"/>
  <c r="AA24" i="1"/>
  <c r="AB24" i="1" s="1"/>
  <c r="U24" i="1"/>
  <c r="U29" i="1" s="1"/>
  <c r="T24" i="1"/>
  <c r="K24" i="1"/>
  <c r="Z24" i="1" s="1"/>
  <c r="T23" i="1"/>
  <c r="T29" i="1" s="1"/>
  <c r="K23" i="1"/>
  <c r="L23" i="1" s="1"/>
  <c r="AA22" i="1"/>
  <c r="AB22" i="1" s="1"/>
  <c r="Z22" i="1"/>
  <c r="T22" i="1"/>
  <c r="L22" i="1"/>
  <c r="AC22" i="1" s="1"/>
  <c r="AA21" i="1"/>
  <c r="AB21" i="1" s="1"/>
  <c r="Z21" i="1"/>
  <c r="T21" i="1"/>
  <c r="L21" i="1"/>
  <c r="AC21" i="1" s="1"/>
  <c r="AC20" i="1"/>
  <c r="AA20" i="1"/>
  <c r="AB20" i="1" s="1"/>
  <c r="Z20" i="1"/>
  <c r="AB19" i="1"/>
  <c r="AA19" i="1"/>
  <c r="T19" i="1"/>
  <c r="Z19" i="1" s="1"/>
  <c r="L19" i="1"/>
  <c r="AC19" i="1" s="1"/>
  <c r="AB18" i="1"/>
  <c r="AA18" i="1"/>
  <c r="T18" i="1"/>
  <c r="Z18" i="1" s="1"/>
  <c r="L18" i="1"/>
  <c r="AC18" i="1" s="1"/>
  <c r="AB17" i="1"/>
  <c r="AA17" i="1"/>
  <c r="T17" i="1"/>
  <c r="Z17" i="1" s="1"/>
  <c r="L17" i="1"/>
  <c r="AC17" i="1" s="1"/>
  <c r="AC16" i="1"/>
  <c r="AB16" i="1"/>
  <c r="AA16" i="1"/>
  <c r="T16" i="1"/>
  <c r="Z16" i="1" s="1"/>
  <c r="AA15" i="1"/>
  <c r="AB15" i="1" s="1"/>
  <c r="Z15" i="1"/>
  <c r="T15" i="1"/>
  <c r="L15" i="1"/>
  <c r="AC15" i="1" s="1"/>
  <c r="AA14" i="1"/>
  <c r="AB14" i="1" s="1"/>
  <c r="Z14" i="1"/>
  <c r="T14" i="1"/>
  <c r="L14" i="1"/>
  <c r="AC14" i="1" s="1"/>
  <c r="AA13" i="1"/>
  <c r="AB13" i="1" s="1"/>
  <c r="Z13" i="1"/>
  <c r="T13" i="1"/>
  <c r="T28" i="1" s="1"/>
  <c r="L13" i="1"/>
  <c r="AC12" i="1"/>
  <c r="AA12" i="1"/>
  <c r="AB12" i="1" s="1"/>
  <c r="Z12" i="1"/>
  <c r="AC11" i="1"/>
  <c r="AA11" i="1"/>
  <c r="AB11" i="1" s="1"/>
  <c r="S11" i="1"/>
  <c r="S26" i="1" s="1"/>
  <c r="AC10" i="1"/>
  <c r="AA10" i="1"/>
  <c r="AB10" i="1" s="1"/>
  <c r="Z10" i="1"/>
  <c r="AC9" i="1"/>
  <c r="AB9" i="1"/>
  <c r="AA9" i="1"/>
  <c r="Z9" i="1"/>
  <c r="AC8" i="1"/>
  <c r="AA8" i="1"/>
  <c r="AB8" i="1" s="1"/>
  <c r="Z8" i="1"/>
  <c r="AC7" i="1"/>
  <c r="AA7" i="1"/>
  <c r="AB7" i="1" s="1"/>
  <c r="Z7" i="1"/>
  <c r="AC6" i="1"/>
  <c r="AB6" i="1"/>
  <c r="AA6" i="1"/>
  <c r="Z6" i="1"/>
  <c r="AC5" i="1"/>
  <c r="AA5" i="1"/>
  <c r="AB5" i="1" s="1"/>
  <c r="Z5" i="1"/>
  <c r="AC4" i="1"/>
  <c r="AA4" i="1"/>
  <c r="AB4" i="1" s="1"/>
  <c r="Z4" i="1"/>
  <c r="AC3" i="1"/>
  <c r="AB3" i="1"/>
  <c r="AA3" i="1"/>
  <c r="Z3" i="1"/>
  <c r="L29" i="1" l="1"/>
  <c r="L26" i="1"/>
  <c r="AC13" i="1"/>
  <c r="L24" i="1"/>
  <c r="AC24" i="1"/>
  <c r="T26" i="1"/>
  <c r="S27" i="1"/>
  <c r="Z27" i="1" s="1"/>
  <c r="K28" i="1"/>
  <c r="Z23" i="1"/>
  <c r="K29" i="1"/>
  <c r="AA23" i="1"/>
  <c r="AB23" i="1" s="1"/>
  <c r="L25" i="1"/>
  <c r="AC25" i="1" s="1"/>
  <c r="AA27" i="1"/>
  <c r="AC23" i="1"/>
  <c r="Z25" i="1"/>
  <c r="K26" i="1"/>
  <c r="Z11" i="1"/>
  <c r="AA29" i="1" l="1"/>
  <c r="Z29" i="1"/>
  <c r="L28" i="1"/>
  <c r="AC28" i="1" s="1"/>
  <c r="AC26" i="1"/>
  <c r="AA26" i="1"/>
  <c r="Z26" i="1"/>
  <c r="AA28" i="1"/>
  <c r="Z28" i="1"/>
  <c r="AC29" i="1"/>
</calcChain>
</file>

<file path=xl/sharedStrings.xml><?xml version="1.0" encoding="utf-8"?>
<sst xmlns="http://schemas.openxmlformats.org/spreadsheetml/2006/main" count="177" uniqueCount="104">
  <si>
    <t>L.p.</t>
  </si>
  <si>
    <t>Nr ewid.</t>
  </si>
  <si>
    <t>Zadanie nowe/kontynuowane/wieloletnie [N/K/W]</t>
  </si>
  <si>
    <t>Jednostka Samorządu Terytorialnego</t>
  </si>
  <si>
    <t>TERC</t>
  </si>
  <si>
    <t>Nazwa zadania</t>
  </si>
  <si>
    <t>Rodzaj zadania</t>
  </si>
  <si>
    <t>Długość odcinka (w km)</t>
  </si>
  <si>
    <t>Okres realizacji zadania</t>
  </si>
  <si>
    <t>Ogółem wartość projektu  (w zł)</t>
  </si>
  <si>
    <t>Wnioskowana kwota dofinansowania
(w zł)</t>
  </si>
  <si>
    <t>Deklarowana kwota środków własnych (w zł)</t>
  </si>
  <si>
    <t>% dofinansowania</t>
  </si>
  <si>
    <t>Kwota dofinansowania w podziale na lata</t>
  </si>
  <si>
    <t>spr-lata</t>
  </si>
  <si>
    <t>spr-procent</t>
  </si>
  <si>
    <t>spr-dof</t>
  </si>
  <si>
    <t>spr-montaż</t>
  </si>
  <si>
    <t>202/A/2023</t>
  </si>
  <si>
    <t>K</t>
  </si>
  <si>
    <t>Powiat Kielecki</t>
  </si>
  <si>
    <t>Rozbudowa drogi powiatowej nr 1372T od km 2+775 do km 5+000 oraz od km 6+800 do km 8+100 w trybie zaprojektuj i wybuduj</t>
  </si>
  <si>
    <t>B</t>
  </si>
  <si>
    <t>04.2023 11.2026</t>
  </si>
  <si>
    <t>203/A/2023</t>
  </si>
  <si>
    <t>Przebudowa i rozbudowa drogi powiatowej nr 1358T na odcinku Łabędziów - Radomice w trybie zaprojektuj i wybuduj</t>
  </si>
  <si>
    <t>P</t>
  </si>
  <si>
    <t>132/A/2024</t>
  </si>
  <si>
    <t>Powiat Skarżyski</t>
  </si>
  <si>
    <t>Rozbudowa Al. Tysiąclecia w Skarżysku - Kamiennej na odcinku od skrzyżowania z Al. Piłsudskiego do skrzyżowania z ul. Sokolą</t>
  </si>
  <si>
    <t>03.2024 08.2025</t>
  </si>
  <si>
    <t>305/A/2024</t>
  </si>
  <si>
    <t>Rozbudowa drogi powiatowej 1369T w miejscowości Ostrów</t>
  </si>
  <si>
    <t>01.2024 11.2025</t>
  </si>
  <si>
    <t>317/A/2024</t>
  </si>
  <si>
    <t>Przebudowa drogi powiatowej nr 1327T Makoszyn - Widełki - Nowa Huta w miejscowości Makoszyn</t>
  </si>
  <si>
    <t>316/A/2024</t>
  </si>
  <si>
    <t>Rozbudowa drogi powiatowej 1418T wraz z budową chodnika w miejscowości Stara Słupia</t>
  </si>
  <si>
    <t>03.2024 11.2025</t>
  </si>
  <si>
    <t>315/A/2024</t>
  </si>
  <si>
    <t>Rozbudowa drogi powiatowej nr 1334T w miejscowości Gęsice</t>
  </si>
  <si>
    <t>319/A/2024</t>
  </si>
  <si>
    <t>Rozbudowa drogi powiatowej nr 1293T na odcinku Bartków - Samsonów</t>
  </si>
  <si>
    <t>320/A/2024</t>
  </si>
  <si>
    <t>Przebudowa drogi powiatowej nr 1283T ul. Herby w miejscowości Miedziana Góra</t>
  </si>
  <si>
    <t>03.2024 09.2025</t>
  </si>
  <si>
    <t>188/A/2025</t>
  </si>
  <si>
    <t>W</t>
  </si>
  <si>
    <t xml:space="preserve">Rozbudowa dróg powiatowych nr 1287T i nr 1381T wraz z rozbudową mostu w miejscowości Umer gm. Zagnańsk </t>
  </si>
  <si>
    <t>05.2025 11.2026</t>
  </si>
  <si>
    <t>45/A/2025</t>
  </si>
  <si>
    <t>N</t>
  </si>
  <si>
    <t>Przebudowa drogi powiatowej nr 0588T (1406T) wraz z infrastrukturą towarzyszącą Zagórze - Podzagnańszcze gmina Łączna - etap II</t>
  </si>
  <si>
    <t>03.2025 12.2025</t>
  </si>
  <si>
    <t>105/A/2025</t>
  </si>
  <si>
    <t>Powiat Konecki</t>
  </si>
  <si>
    <t>Rozbudowa drogi powiatowej Nr 1489T Smyków - Adamów</t>
  </si>
  <si>
    <t>03.2025 11.2025</t>
  </si>
  <si>
    <t>13/A/2025</t>
  </si>
  <si>
    <t>Powiat Staszowski</t>
  </si>
  <si>
    <t>Przebudowa odcinka drogi powiatowej nr 1855T Grzybów - Wymysłów od km 4+525 do km 5+520 w miejscowości Sichów Duży</t>
  </si>
  <si>
    <t>04.2025 10.2025</t>
  </si>
  <si>
    <t>141/A/2025</t>
  </si>
  <si>
    <t>Powiat Włoszczowski</t>
  </si>
  <si>
    <t>Rozbudowa drogi powiatowej nr 1900T w miejscowści Gościencin na odcinku od km 0+000 do km 1+699</t>
  </si>
  <si>
    <t>06.2025 05.2026</t>
  </si>
  <si>
    <t>137/A/2025</t>
  </si>
  <si>
    <t>Powiat Pińczowski</t>
  </si>
  <si>
    <t>Przebudowa drogi powiatowej nr 1653T Korytnica - Wierzbica - Kije odc. Wierzbica - Kije</t>
  </si>
  <si>
    <t>04.2025 11.2025</t>
  </si>
  <si>
    <t>12/A/2025</t>
  </si>
  <si>
    <t>Remont odcinka drogi powiatowej nr 1821T Wojnów - Beszowa od km 1+340 do km 2+610 w miejscowości Borzymów</t>
  </si>
  <si>
    <t>R</t>
  </si>
  <si>
    <t>192/A/2025</t>
  </si>
  <si>
    <t>Powiat Sandomierski</t>
  </si>
  <si>
    <t>Przebudowa drogi powiatowej nr 1690T Dębiany - Samborzec w miejscowościach Śmiechowice, Żuków od km 2+680 do km 3+670</t>
  </si>
  <si>
    <t>04.2025 03.2026</t>
  </si>
  <si>
    <t>146/A/2025</t>
  </si>
  <si>
    <t>Powiat Ostrowiecki</t>
  </si>
  <si>
    <t>Rozbudowa drogi powiatowej nr 0656T ul. Warszawska w Kunowie</t>
  </si>
  <si>
    <t>31/A/2025</t>
  </si>
  <si>
    <t>Powiat Jędrzejowski</t>
  </si>
  <si>
    <t>Przebudowa drogi powiatowej nr 1145T odc. Sędziszów ul. Kielecka - ul. Dworcowa od km 22+800 do km 23+560, długości 760 mb</t>
  </si>
  <si>
    <t>04.2025 09.2025</t>
  </si>
  <si>
    <t>47/A/2025</t>
  </si>
  <si>
    <t>Przebudowa al. Tysiąclecia na odcinku od ul. Słowackiego do al. Piłsudskiego w Skarżysku - Kamiennej</t>
  </si>
  <si>
    <t>186/A/2025</t>
  </si>
  <si>
    <t xml:space="preserve">Rozbudowa drogi powiatowej nr 1417T wraz z rozbudową skrzyżowania z drogą powiatową nr 1418T w miejscowości Cząstków </t>
  </si>
  <si>
    <t>03.2025 11.2026</t>
  </si>
  <si>
    <t>46/A/2025</t>
  </si>
  <si>
    <t>Rozbudowa drogi powiatowej nr 0573T (1763T) w miejscowości Majków - Michałów w Gminie Skarżysko Kościelne - Etap II</t>
  </si>
  <si>
    <t>03.2025 09.2026</t>
  </si>
  <si>
    <t>23*</t>
  </si>
  <si>
    <t>102/A/2025</t>
  </si>
  <si>
    <t>Rozbudowa drogi powiatowej Nr 0401T Stąporków - Smyków - Radoszyce - Słupia - Włoszczowa (na odcinku Radoszyce - Jakimowice)</t>
  </si>
  <si>
    <t>RAZEM, z tego:</t>
  </si>
  <si>
    <t>x</t>
  </si>
  <si>
    <t>kontynuowane zadania wieloletnie</t>
  </si>
  <si>
    <t>nowe zadania jednoroczne</t>
  </si>
  <si>
    <t>nowe zadania wieloletnie</t>
  </si>
  <si>
    <t>B - budowa (rozbudowa), P - przebudowa, R - remont</t>
  </si>
  <si>
    <t>kolorem czerwonym oznaczono zadania wieloletnie</t>
  </si>
  <si>
    <t>N - nowe zadanie jednoroczne, K - kontynuowane zadanie wieloletnie z wcześniejszego naboru, W - nowe zadanie wieloletnie</t>
  </si>
  <si>
    <t>* Kwota dofinansowania zmniejszona do limitu dostępnych środków Rządowego Funduszu Rozwoju Dróg; zwiększenie dofinansowania możliwe w przypadku wystąpienia oszczędności. W przypadku braku oszczędności w Funduszu, realizacja zadania będzie wymagała zabezpieczenia wkładu własnego wnioskodawcy w większej wysokości.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</si>
</sst>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\ _z_ł_-;\-* #,##0.00\ _z_ł_-;_-* &quot;-&quot;??\ _z_ł_-;_-@_-"/>
    <numFmt numFmtId="164" formatCode="0.000"/>
    <numFmt numFmtId="165" formatCode="#,##0.00_ ;\-#,##0.00\ "/>
    <numFmt numFmtId="166" formatCode="#,##0.000"/>
  </numFmts>
  <fonts count="1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9"/>
      <color rgb="FF000000"/>
      <name val="Arial"/>
      <family val="2"/>
      <charset val="238"/>
    </font>
    <font>
      <sz val="9"/>
      <color rgb="FFFF0000"/>
      <name val="Arial"/>
      <family val="2"/>
      <charset val="238"/>
    </font>
    <font>
      <b/>
      <sz val="9"/>
      <color rgb="FFFF0000"/>
      <name val="Arial"/>
      <family val="2"/>
      <charset val="238"/>
    </font>
    <font>
      <b/>
      <sz val="9"/>
      <name val="Arial"/>
      <family val="2"/>
      <charset val="238"/>
    </font>
    <font>
      <sz val="11"/>
      <color theme="1"/>
      <name val="Calibri"/>
      <family val="2"/>
      <scheme val="minor"/>
    </font>
    <font>
      <sz val="9"/>
      <name val="Arial"/>
      <family val="2"/>
      <charset val="238"/>
    </font>
    <font>
      <sz val="9"/>
      <color rgb="FF000000"/>
      <name val="Arial"/>
      <family val="2"/>
      <charset val="238"/>
    </font>
    <font>
      <sz val="9"/>
      <color theme="5"/>
      <name val="Arial"/>
      <family val="2"/>
      <charset val="238"/>
    </font>
    <font>
      <b/>
      <sz val="9"/>
      <color theme="5"/>
      <name val="Arial"/>
      <family val="2"/>
      <charset val="238"/>
    </font>
    <font>
      <b/>
      <sz val="9"/>
      <color theme="1"/>
      <name val="Arial"/>
      <family val="2"/>
      <charset val="238"/>
    </font>
    <font>
      <sz val="8"/>
      <name val="Arial"/>
      <family val="2"/>
      <charset val="238"/>
    </font>
    <font>
      <sz val="9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</cellStyleXfs>
  <cellXfs count="103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 wrapText="1"/>
    </xf>
    <xf numFmtId="4" fontId="3" fillId="2" borderId="5" xfId="0" applyNumberFormat="1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4" fontId="3" fillId="2" borderId="6" xfId="0" applyNumberFormat="1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/>
    </xf>
    <xf numFmtId="164" fontId="3" fillId="2" borderId="6" xfId="0" applyNumberFormat="1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4" fontId="4" fillId="2" borderId="6" xfId="0" applyNumberFormat="1" applyFont="1" applyFill="1" applyBorder="1" applyAlignment="1">
      <alignment horizontal="right" vertical="center" wrapText="1"/>
    </xf>
    <xf numFmtId="4" fontId="4" fillId="2" borderId="7" xfId="0" applyNumberFormat="1" applyFont="1" applyFill="1" applyBorder="1" applyAlignment="1">
      <alignment vertical="center"/>
    </xf>
    <xf numFmtId="4" fontId="4" fillId="2" borderId="1" xfId="0" applyNumberFormat="1" applyFont="1" applyFill="1" applyBorder="1" applyAlignment="1">
      <alignment vertical="center" wrapText="1"/>
    </xf>
    <xf numFmtId="9" fontId="3" fillId="2" borderId="1" xfId="0" applyNumberFormat="1" applyFont="1" applyFill="1" applyBorder="1" applyAlignment="1">
      <alignment horizontal="center" vertical="center"/>
    </xf>
    <xf numFmtId="4" fontId="3" fillId="2" borderId="7" xfId="0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horizontal="right" vertical="center"/>
    </xf>
    <xf numFmtId="4" fontId="3" fillId="2" borderId="1" xfId="0" applyNumberFormat="1" applyFont="1" applyFill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9" fontId="0" fillId="0" borderId="0" xfId="2" applyFont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3" fontId="3" fillId="2" borderId="2" xfId="0" applyNumberFormat="1" applyFont="1" applyFill="1" applyBorder="1" applyAlignment="1" applyProtection="1">
      <alignment horizontal="center" vertical="center"/>
      <protection hidden="1"/>
    </xf>
    <xf numFmtId="4" fontId="3" fillId="2" borderId="2" xfId="0" applyNumberFormat="1" applyFont="1" applyFill="1" applyBorder="1" applyAlignment="1" applyProtection="1">
      <alignment horizontal="center" vertical="center" wrapText="1"/>
      <protection hidden="1"/>
    </xf>
    <xf numFmtId="0" fontId="3" fillId="2" borderId="2" xfId="0" applyFont="1" applyFill="1" applyBorder="1" applyAlignment="1" applyProtection="1">
      <alignment horizontal="center" vertical="center" wrapText="1"/>
      <protection hidden="1"/>
    </xf>
    <xf numFmtId="4" fontId="3" fillId="3" borderId="2" xfId="0" applyNumberFormat="1" applyFont="1" applyFill="1" applyBorder="1" applyAlignment="1" applyProtection="1">
      <alignment horizontal="center" vertical="center" wrapText="1"/>
      <protection hidden="1"/>
    </xf>
    <xf numFmtId="164" fontId="3" fillId="3" borderId="2" xfId="0" applyNumberFormat="1" applyFont="1" applyFill="1" applyBorder="1" applyAlignment="1" applyProtection="1">
      <alignment horizontal="center" vertical="center" wrapText="1"/>
      <protection hidden="1"/>
    </xf>
    <xf numFmtId="4" fontId="4" fillId="3" borderId="2" xfId="0" applyNumberFormat="1" applyFont="1" applyFill="1" applyBorder="1" applyAlignment="1" applyProtection="1">
      <alignment horizontal="right" vertical="center" wrapText="1"/>
      <protection hidden="1"/>
    </xf>
    <xf numFmtId="4" fontId="4" fillId="2" borderId="2" xfId="0" applyNumberFormat="1" applyFont="1" applyFill="1" applyBorder="1" applyAlignment="1" applyProtection="1">
      <alignment horizontal="right" vertical="center" wrapText="1"/>
      <protection hidden="1"/>
    </xf>
    <xf numFmtId="9" fontId="3" fillId="2" borderId="2" xfId="0" applyNumberFormat="1" applyFont="1" applyFill="1" applyBorder="1" applyAlignment="1" applyProtection="1">
      <alignment horizontal="center" vertical="center" wrapText="1"/>
      <protection hidden="1"/>
    </xf>
    <xf numFmtId="4" fontId="3" fillId="3" borderId="7" xfId="0" applyNumberFormat="1" applyFont="1" applyFill="1" applyBorder="1" applyAlignment="1">
      <alignment vertical="center"/>
    </xf>
    <xf numFmtId="4" fontId="3" fillId="3" borderId="1" xfId="0" applyNumberFormat="1" applyFont="1" applyFill="1" applyBorder="1" applyAlignment="1">
      <alignment vertical="center" wrapText="1"/>
    </xf>
    <xf numFmtId="4" fontId="3" fillId="3" borderId="1" xfId="0" applyNumberFormat="1" applyFont="1" applyFill="1" applyBorder="1" applyAlignment="1">
      <alignment horizontal="right" vertical="center" wrapText="1"/>
    </xf>
    <xf numFmtId="0" fontId="4" fillId="3" borderId="1" xfId="0" applyFont="1" applyFill="1" applyBorder="1" applyAlignment="1">
      <alignment vertical="center" wrapText="1"/>
    </xf>
    <xf numFmtId="4" fontId="3" fillId="0" borderId="2" xfId="0" applyNumberFormat="1" applyFont="1" applyBorder="1" applyAlignment="1" applyProtection="1">
      <alignment horizontal="center" vertical="center" wrapText="1"/>
      <protection hidden="1"/>
    </xf>
    <xf numFmtId="164" fontId="3" fillId="2" borderId="2" xfId="0" applyNumberFormat="1" applyFont="1" applyFill="1" applyBorder="1" applyAlignment="1" applyProtection="1">
      <alignment horizontal="center" vertical="center" wrapText="1"/>
      <protection hidden="1"/>
    </xf>
    <xf numFmtId="4" fontId="3" fillId="0" borderId="7" xfId="0" applyNumberFormat="1" applyFont="1" applyBorder="1" applyAlignment="1">
      <alignment vertical="center"/>
    </xf>
    <xf numFmtId="4" fontId="3" fillId="0" borderId="1" xfId="0" applyNumberFormat="1" applyFont="1" applyBorder="1" applyAlignment="1">
      <alignment vertical="center" wrapText="1"/>
    </xf>
    <xf numFmtId="3" fontId="3" fillId="3" borderId="2" xfId="0" applyNumberFormat="1" applyFont="1" applyFill="1" applyBorder="1" applyAlignment="1" applyProtection="1">
      <alignment horizontal="center" vertical="center"/>
      <protection hidden="1"/>
    </xf>
    <xf numFmtId="0" fontId="3" fillId="3" borderId="2" xfId="0" applyFont="1" applyFill="1" applyBorder="1" applyAlignment="1" applyProtection="1">
      <alignment horizontal="center" vertical="center" wrapText="1"/>
      <protection hidden="1"/>
    </xf>
    <xf numFmtId="9" fontId="3" fillId="3" borderId="2" xfId="0" applyNumberFormat="1" applyFont="1" applyFill="1" applyBorder="1" applyAlignment="1" applyProtection="1">
      <alignment horizontal="center" vertical="center" wrapText="1"/>
      <protection hidden="1"/>
    </xf>
    <xf numFmtId="4" fontId="3" fillId="0" borderId="1" xfId="0" applyNumberFormat="1" applyFont="1" applyBorder="1" applyAlignment="1">
      <alignment horizontal="right" vertical="center" wrapText="1"/>
    </xf>
    <xf numFmtId="0" fontId="3" fillId="0" borderId="7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3" fontId="8" fillId="2" borderId="2" xfId="0" applyNumberFormat="1" applyFont="1" applyFill="1" applyBorder="1" applyAlignment="1" applyProtection="1">
      <alignment horizontal="center" vertical="center"/>
      <protection hidden="1"/>
    </xf>
    <xf numFmtId="0" fontId="7" fillId="0" borderId="7" xfId="0" applyFont="1" applyBorder="1" applyAlignment="1">
      <alignment horizontal="center" vertical="center" wrapText="1"/>
    </xf>
    <xf numFmtId="4" fontId="7" fillId="3" borderId="2" xfId="0" applyNumberFormat="1" applyFont="1" applyFill="1" applyBorder="1" applyAlignment="1" applyProtection="1">
      <alignment horizontal="center" vertical="center" wrapText="1"/>
      <protection hidden="1"/>
    </xf>
    <xf numFmtId="0" fontId="7" fillId="2" borderId="2" xfId="0" applyFont="1" applyFill="1" applyBorder="1" applyAlignment="1" applyProtection="1">
      <alignment horizontal="center" vertical="center" wrapText="1"/>
      <protection hidden="1"/>
    </xf>
    <xf numFmtId="4" fontId="7" fillId="0" borderId="2" xfId="0" applyNumberFormat="1" applyFont="1" applyBorder="1" applyAlignment="1" applyProtection="1">
      <alignment horizontal="center" vertical="center" wrapText="1"/>
      <protection hidden="1"/>
    </xf>
    <xf numFmtId="4" fontId="7" fillId="2" borderId="2" xfId="0" applyNumberFormat="1" applyFont="1" applyFill="1" applyBorder="1" applyAlignment="1" applyProtection="1">
      <alignment horizontal="center" vertical="center" wrapText="1"/>
      <protection hidden="1"/>
    </xf>
    <xf numFmtId="164" fontId="7" fillId="2" borderId="2" xfId="0" applyNumberFormat="1" applyFont="1" applyFill="1" applyBorder="1" applyAlignment="1" applyProtection="1">
      <alignment horizontal="center" vertical="center" wrapText="1"/>
      <protection hidden="1"/>
    </xf>
    <xf numFmtId="4" fontId="5" fillId="3" borderId="2" xfId="0" applyNumberFormat="1" applyFont="1" applyFill="1" applyBorder="1" applyAlignment="1" applyProtection="1">
      <alignment horizontal="right" vertical="center" wrapText="1"/>
      <protection hidden="1"/>
    </xf>
    <xf numFmtId="4" fontId="5" fillId="2" borderId="2" xfId="0" applyNumberFormat="1" applyFont="1" applyFill="1" applyBorder="1" applyAlignment="1" applyProtection="1">
      <alignment horizontal="right" vertical="center" wrapText="1"/>
      <protection hidden="1"/>
    </xf>
    <xf numFmtId="9" fontId="7" fillId="2" borderId="2" xfId="0" applyNumberFormat="1" applyFont="1" applyFill="1" applyBorder="1" applyAlignment="1" applyProtection="1">
      <alignment horizontal="center" vertical="center" wrapText="1"/>
      <protection hidden="1"/>
    </xf>
    <xf numFmtId="4" fontId="7" fillId="0" borderId="7" xfId="0" applyNumberFormat="1" applyFont="1" applyBorder="1" applyAlignment="1">
      <alignment vertical="center"/>
    </xf>
    <xf numFmtId="4" fontId="7" fillId="0" borderId="1" xfId="0" applyNumberFormat="1" applyFont="1" applyBorder="1" applyAlignment="1">
      <alignment vertical="center" wrapText="1"/>
    </xf>
    <xf numFmtId="3" fontId="7" fillId="2" borderId="2" xfId="0" applyNumberFormat="1" applyFont="1" applyFill="1" applyBorder="1" applyAlignment="1" applyProtection="1">
      <alignment horizontal="center" vertical="center"/>
      <protection hidden="1"/>
    </xf>
    <xf numFmtId="0" fontId="9" fillId="0" borderId="1" xfId="0" applyFont="1" applyBorder="1" applyAlignment="1">
      <alignment horizontal="center" vertical="center" wrapText="1"/>
    </xf>
    <xf numFmtId="3" fontId="9" fillId="2" borderId="2" xfId="0" applyNumberFormat="1" applyFont="1" applyFill="1" applyBorder="1" applyAlignment="1" applyProtection="1">
      <alignment horizontal="center" vertical="center"/>
      <protection hidden="1"/>
    </xf>
    <xf numFmtId="0" fontId="9" fillId="0" borderId="7" xfId="0" applyFont="1" applyBorder="1" applyAlignment="1">
      <alignment horizontal="center" vertical="center" wrapText="1"/>
    </xf>
    <xf numFmtId="4" fontId="9" fillId="3" borderId="2" xfId="0" applyNumberFormat="1" applyFont="1" applyFill="1" applyBorder="1" applyAlignment="1" applyProtection="1">
      <alignment horizontal="center" vertical="center" wrapText="1"/>
      <protection hidden="1"/>
    </xf>
    <xf numFmtId="0" fontId="9" fillId="2" borderId="2" xfId="0" applyFont="1" applyFill="1" applyBorder="1" applyAlignment="1" applyProtection="1">
      <alignment horizontal="center" vertical="center" wrapText="1"/>
      <protection hidden="1"/>
    </xf>
    <xf numFmtId="4" fontId="9" fillId="0" borderId="2" xfId="0" applyNumberFormat="1" applyFont="1" applyBorder="1" applyAlignment="1" applyProtection="1">
      <alignment horizontal="center" vertical="center" wrapText="1"/>
      <protection hidden="1"/>
    </xf>
    <xf numFmtId="4" fontId="9" fillId="2" borderId="2" xfId="0" applyNumberFormat="1" applyFont="1" applyFill="1" applyBorder="1" applyAlignment="1" applyProtection="1">
      <alignment horizontal="center" vertical="center" wrapText="1"/>
      <protection hidden="1"/>
    </xf>
    <xf numFmtId="164" fontId="9" fillId="2" borderId="2" xfId="0" applyNumberFormat="1" applyFont="1" applyFill="1" applyBorder="1" applyAlignment="1" applyProtection="1">
      <alignment horizontal="center" vertical="center" wrapText="1"/>
      <protection hidden="1"/>
    </xf>
    <xf numFmtId="4" fontId="10" fillId="3" borderId="2" xfId="0" applyNumberFormat="1" applyFont="1" applyFill="1" applyBorder="1" applyAlignment="1" applyProtection="1">
      <alignment horizontal="right" vertical="center" wrapText="1"/>
      <protection hidden="1"/>
    </xf>
    <xf numFmtId="4" fontId="10" fillId="2" borderId="2" xfId="0" applyNumberFormat="1" applyFont="1" applyFill="1" applyBorder="1" applyAlignment="1" applyProtection="1">
      <alignment horizontal="right" vertical="center" wrapText="1"/>
      <protection hidden="1"/>
    </xf>
    <xf numFmtId="9" fontId="9" fillId="2" borderId="2" xfId="0" applyNumberFormat="1" applyFont="1" applyFill="1" applyBorder="1" applyAlignment="1" applyProtection="1">
      <alignment horizontal="center" vertical="center" wrapText="1"/>
      <protection hidden="1"/>
    </xf>
    <xf numFmtId="4" fontId="9" fillId="0" borderId="7" xfId="0" applyNumberFormat="1" applyFont="1" applyBorder="1" applyAlignment="1">
      <alignment vertical="center"/>
    </xf>
    <xf numFmtId="4" fontId="9" fillId="0" borderId="1" xfId="0" applyNumberFormat="1" applyFont="1" applyBorder="1" applyAlignment="1">
      <alignment vertical="center" wrapText="1"/>
    </xf>
    <xf numFmtId="4" fontId="9" fillId="3" borderId="1" xfId="0" applyNumberFormat="1" applyFont="1" applyFill="1" applyBorder="1" applyAlignment="1">
      <alignment vertical="center" wrapText="1"/>
    </xf>
    <xf numFmtId="166" fontId="5" fillId="3" borderId="1" xfId="0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right" vertical="center" wrapText="1"/>
    </xf>
    <xf numFmtId="9" fontId="5" fillId="3" borderId="1" xfId="0" applyNumberFormat="1" applyFont="1" applyFill="1" applyBorder="1" applyAlignment="1">
      <alignment horizontal="center" vertical="center"/>
    </xf>
    <xf numFmtId="4" fontId="11" fillId="0" borderId="1" xfId="0" applyNumberFormat="1" applyFont="1" applyBorder="1" applyAlignment="1">
      <alignment horizontal="right" vertical="center"/>
    </xf>
    <xf numFmtId="166" fontId="4" fillId="3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right" vertical="center" wrapText="1"/>
    </xf>
    <xf numFmtId="9" fontId="4" fillId="3" borderId="1" xfId="0" applyNumberFormat="1" applyFont="1" applyFill="1" applyBorder="1" applyAlignment="1">
      <alignment horizontal="center" vertical="center"/>
    </xf>
    <xf numFmtId="4" fontId="4" fillId="0" borderId="1" xfId="0" applyNumberFormat="1" applyFont="1" applyBorder="1" applyAlignment="1">
      <alignment horizontal="right" vertical="center"/>
    </xf>
    <xf numFmtId="0" fontId="12" fillId="0" borderId="0" xfId="0" applyFont="1"/>
    <xf numFmtId="0" fontId="7" fillId="0" borderId="0" xfId="3" applyFont="1" applyAlignment="1">
      <alignment vertical="center"/>
    </xf>
    <xf numFmtId="0" fontId="13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1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4" fontId="0" fillId="0" borderId="0" xfId="0" applyNumberFormat="1" applyAlignment="1">
      <alignment vertical="center"/>
    </xf>
    <xf numFmtId="0" fontId="3" fillId="0" borderId="0" xfId="3" applyFont="1" applyAlignment="1">
      <alignment vertical="center"/>
    </xf>
    <xf numFmtId="0" fontId="7" fillId="0" borderId="0" xfId="0" applyFont="1"/>
    <xf numFmtId="0" fontId="13" fillId="0" borderId="0" xfId="0" applyFont="1"/>
    <xf numFmtId="0" fontId="9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 shrinkToFit="1"/>
    </xf>
    <xf numFmtId="0" fontId="4" fillId="0" borderId="1" xfId="0" applyFont="1" applyBorder="1" applyAlignment="1">
      <alignment horizontal="center" vertical="center" wrapText="1" shrinkToFit="1"/>
    </xf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</cellXfs>
  <cellStyles count="4">
    <cellStyle name="Dziesiętny" xfId="1" builtinId="3"/>
    <cellStyle name="Normalny" xfId="0" builtinId="0"/>
    <cellStyle name="Normalny 3" xfId="3" xr:uid="{55455B31-AD78-45CE-A746-0523B62DF8B9}"/>
    <cellStyle name="Procentowy 2" xfId="2" xr:uid="{2A8505B0-44AD-4C5A-AD33-3A99C17D4A0C}"/>
  </cellStyles>
  <dxfs count="20">
    <dxf>
      <fill>
        <patternFill>
          <bgColor theme="5"/>
        </patternFill>
      </fill>
    </dxf>
    <dxf>
      <font>
        <color theme="0"/>
      </font>
      <fill>
        <patternFill>
          <bgColor rgb="FFC00000"/>
        </patternFill>
      </fill>
    </dxf>
    <dxf>
      <fill>
        <patternFill>
          <bgColor rgb="FFED7D31"/>
        </patternFill>
      </fill>
    </dxf>
    <dxf>
      <font>
        <color rgb="FFFFFFFF"/>
      </font>
      <fill>
        <patternFill>
          <bgColor rgb="FFC00000"/>
        </patternFill>
      </fill>
    </dxf>
    <dxf>
      <fill>
        <patternFill>
          <bgColor theme="5"/>
        </patternFill>
      </fill>
    </dxf>
    <dxf>
      <font>
        <color theme="0"/>
      </font>
      <fill>
        <patternFill>
          <bgColor rgb="FFC00000"/>
        </patternFill>
      </fill>
    </dxf>
    <dxf>
      <fill>
        <patternFill>
          <bgColor rgb="FFED7D31"/>
        </patternFill>
      </fill>
    </dxf>
    <dxf>
      <font>
        <color rgb="FFFFFFFF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ill>
        <patternFill>
          <bgColor rgb="FFEA0000"/>
        </patternFill>
      </fill>
    </dxf>
    <dxf>
      <fill>
        <patternFill>
          <bgColor rgb="FFED7D31"/>
        </patternFill>
      </fill>
    </dxf>
    <dxf>
      <fill>
        <patternFill>
          <bgColor rgb="FFFFD966"/>
        </patternFill>
      </fill>
    </dxf>
    <dxf>
      <fill>
        <patternFill>
          <bgColor rgb="FFFFD966"/>
        </patternFill>
      </fill>
    </dxf>
    <dxf>
      <fill>
        <patternFill>
          <bgColor theme="5"/>
        </patternFill>
      </fill>
    </dxf>
    <dxf>
      <font>
        <color theme="0"/>
      </font>
      <fill>
        <patternFill>
          <bgColor rgb="FFC0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ED7D31"/>
        </patternFill>
      </fill>
    </dxf>
    <dxf>
      <font>
        <color rgb="FFFFFFFF"/>
      </font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FE89F1-2424-4153-A08B-4F671570111F}">
  <sheetPr>
    <pageSetUpPr fitToPage="1"/>
  </sheetPr>
  <dimension ref="A1:AC34"/>
  <sheetViews>
    <sheetView showGridLines="0" tabSelected="1" topLeftCell="I16" zoomScale="90" zoomScaleNormal="90" zoomScaleSheetLayoutView="100" workbookViewId="0">
      <selection activeCell="Z1" sqref="Z1:AC1048576"/>
    </sheetView>
  </sheetViews>
  <sheetFormatPr defaultColWidth="9.140625" defaultRowHeight="15" x14ac:dyDescent="0.25"/>
  <cols>
    <col min="1" max="1" width="5.7109375" customWidth="1"/>
    <col min="2" max="2" width="13.7109375" customWidth="1"/>
    <col min="3" max="3" width="20.7109375" customWidth="1"/>
    <col min="4" max="4" width="15.7109375" customWidth="1"/>
    <col min="5" max="5" width="7.7109375" customWidth="1"/>
    <col min="6" max="6" width="53.7109375" customWidth="1"/>
    <col min="7" max="7" width="13.7109375" customWidth="1"/>
    <col min="8" max="12" width="14.7109375" customWidth="1"/>
    <col min="13" max="13" width="15.7109375" style="1" customWidth="1"/>
    <col min="14" max="17" width="11.7109375" customWidth="1"/>
    <col min="18" max="21" width="15.7109375" customWidth="1"/>
    <col min="22" max="25" width="11.7109375" customWidth="1"/>
    <col min="26" max="26" width="15.7109375" style="2" hidden="1" customWidth="1"/>
    <col min="27" max="28" width="15.7109375" style="1" hidden="1" customWidth="1"/>
    <col min="29" max="29" width="15.7109375" style="2" hidden="1" customWidth="1"/>
  </cols>
  <sheetData>
    <row r="1" spans="1:29" ht="24" customHeight="1" x14ac:dyDescent="0.25">
      <c r="A1" s="94" t="s">
        <v>0</v>
      </c>
      <c r="B1" s="94" t="s">
        <v>1</v>
      </c>
      <c r="C1" s="101" t="s">
        <v>2</v>
      </c>
      <c r="D1" s="99" t="s">
        <v>3</v>
      </c>
      <c r="E1" s="99" t="s">
        <v>4</v>
      </c>
      <c r="F1" s="99" t="s">
        <v>5</v>
      </c>
      <c r="G1" s="94" t="s">
        <v>6</v>
      </c>
      <c r="H1" s="94" t="s">
        <v>7</v>
      </c>
      <c r="I1" s="94" t="s">
        <v>8</v>
      </c>
      <c r="J1" s="94" t="s">
        <v>9</v>
      </c>
      <c r="K1" s="94" t="s">
        <v>10</v>
      </c>
      <c r="L1" s="99" t="s">
        <v>11</v>
      </c>
      <c r="M1" s="94" t="s">
        <v>12</v>
      </c>
      <c r="N1" s="95" t="s">
        <v>13</v>
      </c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1"/>
    </row>
    <row r="2" spans="1:29" ht="19.5" customHeight="1" x14ac:dyDescent="0.25">
      <c r="A2" s="94"/>
      <c r="B2" s="94"/>
      <c r="C2" s="102"/>
      <c r="D2" s="100"/>
      <c r="E2" s="100"/>
      <c r="F2" s="100"/>
      <c r="G2" s="94"/>
      <c r="H2" s="94"/>
      <c r="I2" s="94"/>
      <c r="J2" s="94"/>
      <c r="K2" s="94"/>
      <c r="L2" s="100"/>
      <c r="M2" s="94"/>
      <c r="N2" s="3">
        <v>2019</v>
      </c>
      <c r="O2" s="3">
        <v>2020</v>
      </c>
      <c r="P2" s="3">
        <v>2021</v>
      </c>
      <c r="Q2" s="3">
        <v>2022</v>
      </c>
      <c r="R2" s="3">
        <v>2023</v>
      </c>
      <c r="S2" s="3">
        <v>2024</v>
      </c>
      <c r="T2" s="3">
        <v>2025</v>
      </c>
      <c r="U2" s="3">
        <v>2026</v>
      </c>
      <c r="V2" s="3">
        <v>2027</v>
      </c>
      <c r="W2" s="3">
        <v>2028</v>
      </c>
      <c r="X2" s="3">
        <v>2029</v>
      </c>
      <c r="Y2" s="3">
        <v>2030</v>
      </c>
      <c r="Z2" s="1" t="s">
        <v>14</v>
      </c>
      <c r="AA2" s="1" t="s">
        <v>15</v>
      </c>
      <c r="AB2" s="1" t="s">
        <v>16</v>
      </c>
      <c r="AC2" s="1" t="s">
        <v>17</v>
      </c>
    </row>
    <row r="3" spans="1:29" ht="36" x14ac:dyDescent="0.25">
      <c r="A3" s="4">
        <v>1</v>
      </c>
      <c r="B3" s="5" t="s">
        <v>18</v>
      </c>
      <c r="C3" s="6" t="s">
        <v>19</v>
      </c>
      <c r="D3" s="7" t="s">
        <v>20</v>
      </c>
      <c r="E3" s="8">
        <v>2604</v>
      </c>
      <c r="F3" s="9" t="s">
        <v>21</v>
      </c>
      <c r="G3" s="10" t="s">
        <v>22</v>
      </c>
      <c r="H3" s="11">
        <v>3.5249999999999999</v>
      </c>
      <c r="I3" s="12" t="s">
        <v>23</v>
      </c>
      <c r="J3" s="13">
        <v>7260668.7199999997</v>
      </c>
      <c r="K3" s="14">
        <v>4356401</v>
      </c>
      <c r="L3" s="15">
        <v>2904267.7199999997</v>
      </c>
      <c r="M3" s="16">
        <v>0.6</v>
      </c>
      <c r="N3" s="17">
        <v>0</v>
      </c>
      <c r="O3" s="17">
        <v>0</v>
      </c>
      <c r="P3" s="17">
        <v>0</v>
      </c>
      <c r="Q3" s="18">
        <v>0</v>
      </c>
      <c r="R3" s="18">
        <v>64575</v>
      </c>
      <c r="S3" s="19">
        <v>64575</v>
      </c>
      <c r="T3" s="19">
        <v>2400000</v>
      </c>
      <c r="U3" s="19">
        <v>1827251</v>
      </c>
      <c r="V3" s="20"/>
      <c r="W3" s="20"/>
      <c r="X3" s="20"/>
      <c r="Y3" s="20"/>
      <c r="Z3" s="1" t="b">
        <f t="shared" ref="Z3:Z29" si="0">K3=SUM(N3:Y3)</f>
        <v>1</v>
      </c>
      <c r="AA3" s="21">
        <f t="shared" ref="AA3:AA29" si="1">ROUND(K3/J3,4)</f>
        <v>0.6</v>
      </c>
      <c r="AB3" s="22" t="b">
        <f t="shared" ref="AB3:AB25" si="2">AA3=M3</f>
        <v>1</v>
      </c>
      <c r="AC3" s="22" t="b">
        <f t="shared" ref="AC3:AC29" si="3">J3=K3+L3</f>
        <v>1</v>
      </c>
    </row>
    <row r="4" spans="1:29" ht="24" x14ac:dyDescent="0.25">
      <c r="A4" s="4">
        <v>2</v>
      </c>
      <c r="B4" s="5" t="s">
        <v>24</v>
      </c>
      <c r="C4" s="6" t="s">
        <v>19</v>
      </c>
      <c r="D4" s="7" t="s">
        <v>20</v>
      </c>
      <c r="E4" s="8">
        <v>2604</v>
      </c>
      <c r="F4" s="9" t="s">
        <v>25</v>
      </c>
      <c r="G4" s="10" t="s">
        <v>26</v>
      </c>
      <c r="H4" s="11">
        <v>2.968</v>
      </c>
      <c r="I4" s="12" t="s">
        <v>23</v>
      </c>
      <c r="J4" s="13">
        <v>9985631.4499999993</v>
      </c>
      <c r="K4" s="14">
        <v>5991378</v>
      </c>
      <c r="L4" s="15">
        <v>3994253.4499999993</v>
      </c>
      <c r="M4" s="16">
        <v>0.6</v>
      </c>
      <c r="N4" s="17">
        <v>0</v>
      </c>
      <c r="O4" s="17">
        <v>0</v>
      </c>
      <c r="P4" s="17">
        <v>0</v>
      </c>
      <c r="Q4" s="18">
        <v>0</v>
      </c>
      <c r="R4" s="18">
        <v>114390</v>
      </c>
      <c r="S4" s="19">
        <v>114390</v>
      </c>
      <c r="T4" s="19">
        <v>2880000</v>
      </c>
      <c r="U4" s="19">
        <v>2882598</v>
      </c>
      <c r="V4" s="20"/>
      <c r="W4" s="20"/>
      <c r="X4" s="20"/>
      <c r="Y4" s="20"/>
      <c r="Z4" s="1" t="b">
        <f t="shared" si="0"/>
        <v>1</v>
      </c>
      <c r="AA4" s="21">
        <f t="shared" si="1"/>
        <v>0.6</v>
      </c>
      <c r="AB4" s="22" t="b">
        <f t="shared" si="2"/>
        <v>1</v>
      </c>
      <c r="AC4" s="22" t="b">
        <f t="shared" si="3"/>
        <v>1</v>
      </c>
    </row>
    <row r="5" spans="1:29" ht="24" x14ac:dyDescent="0.25">
      <c r="A5" s="4">
        <v>3</v>
      </c>
      <c r="B5" s="23" t="s">
        <v>27</v>
      </c>
      <c r="C5" s="6" t="s">
        <v>19</v>
      </c>
      <c r="D5" s="24" t="s">
        <v>28</v>
      </c>
      <c r="E5" s="25">
        <v>2610</v>
      </c>
      <c r="F5" s="26" t="s">
        <v>29</v>
      </c>
      <c r="G5" s="24" t="s">
        <v>22</v>
      </c>
      <c r="H5" s="27">
        <v>0.82</v>
      </c>
      <c r="I5" s="26" t="s">
        <v>30</v>
      </c>
      <c r="J5" s="28">
        <v>11976003.449999999</v>
      </c>
      <c r="K5" s="29">
        <v>8383202</v>
      </c>
      <c r="L5" s="29">
        <v>3592801.45</v>
      </c>
      <c r="M5" s="30">
        <v>0.7</v>
      </c>
      <c r="N5" s="31">
        <v>0</v>
      </c>
      <c r="O5" s="31">
        <v>0</v>
      </c>
      <c r="P5" s="32">
        <v>0</v>
      </c>
      <c r="Q5" s="32">
        <v>0</v>
      </c>
      <c r="R5" s="32">
        <v>0</v>
      </c>
      <c r="S5" s="33">
        <v>4722319</v>
      </c>
      <c r="T5" s="33">
        <v>3660883</v>
      </c>
      <c r="U5" s="34"/>
      <c r="V5" s="20"/>
      <c r="W5" s="20"/>
      <c r="X5" s="20"/>
      <c r="Y5" s="20"/>
      <c r="Z5" s="1" t="b">
        <f t="shared" si="0"/>
        <v>1</v>
      </c>
      <c r="AA5" s="21">
        <f t="shared" si="1"/>
        <v>0.7</v>
      </c>
      <c r="AB5" s="22" t="b">
        <f t="shared" si="2"/>
        <v>1</v>
      </c>
      <c r="AC5" s="22" t="b">
        <f t="shared" si="3"/>
        <v>1</v>
      </c>
    </row>
    <row r="6" spans="1:29" x14ac:dyDescent="0.25">
      <c r="A6" s="4">
        <v>4</v>
      </c>
      <c r="B6" s="23" t="s">
        <v>31</v>
      </c>
      <c r="C6" s="6" t="s">
        <v>19</v>
      </c>
      <c r="D6" s="24" t="s">
        <v>20</v>
      </c>
      <c r="E6" s="25">
        <v>2604</v>
      </c>
      <c r="F6" s="26" t="s">
        <v>32</v>
      </c>
      <c r="G6" s="24" t="s">
        <v>22</v>
      </c>
      <c r="H6" s="27">
        <v>2.238</v>
      </c>
      <c r="I6" s="26" t="s">
        <v>33</v>
      </c>
      <c r="J6" s="28">
        <v>5534587.0599999996</v>
      </c>
      <c r="K6" s="29">
        <v>3874210</v>
      </c>
      <c r="L6" s="29">
        <v>1660377.06</v>
      </c>
      <c r="M6" s="30">
        <v>0.7</v>
      </c>
      <c r="N6" s="31">
        <v>0</v>
      </c>
      <c r="O6" s="31">
        <v>0</v>
      </c>
      <c r="P6" s="32">
        <v>0</v>
      </c>
      <c r="Q6" s="32">
        <v>0</v>
      </c>
      <c r="R6" s="32">
        <v>0</v>
      </c>
      <c r="S6" s="32">
        <v>2137569</v>
      </c>
      <c r="T6" s="32">
        <v>1736641</v>
      </c>
      <c r="U6" s="20"/>
      <c r="V6" s="20"/>
      <c r="W6" s="20"/>
      <c r="X6" s="20"/>
      <c r="Y6" s="20"/>
      <c r="Z6" s="1" t="b">
        <f t="shared" ref="Z6:Z18" si="4">K6=SUM(N6:Y6)</f>
        <v>1</v>
      </c>
      <c r="AA6" s="21">
        <f t="shared" si="1"/>
        <v>0.7</v>
      </c>
      <c r="AB6" s="22" t="b">
        <f t="shared" si="2"/>
        <v>1</v>
      </c>
      <c r="AC6" s="22" t="b">
        <f t="shared" si="3"/>
        <v>1</v>
      </c>
    </row>
    <row r="7" spans="1:29" ht="24" x14ac:dyDescent="0.25">
      <c r="A7" s="4">
        <v>5</v>
      </c>
      <c r="B7" s="23" t="s">
        <v>34</v>
      </c>
      <c r="C7" s="6" t="s">
        <v>19</v>
      </c>
      <c r="D7" s="24" t="s">
        <v>20</v>
      </c>
      <c r="E7" s="25">
        <v>2604</v>
      </c>
      <c r="F7" s="26" t="s">
        <v>35</v>
      </c>
      <c r="G7" s="24" t="s">
        <v>26</v>
      </c>
      <c r="H7" s="27">
        <v>2.1749999999999998</v>
      </c>
      <c r="I7" s="26" t="s">
        <v>33</v>
      </c>
      <c r="J7" s="28">
        <v>5084116.75</v>
      </c>
      <c r="K7" s="29">
        <v>3558881</v>
      </c>
      <c r="L7" s="29">
        <v>1525235.75</v>
      </c>
      <c r="M7" s="30">
        <v>0.7</v>
      </c>
      <c r="N7" s="31">
        <v>0</v>
      </c>
      <c r="O7" s="31">
        <v>0</v>
      </c>
      <c r="P7" s="32">
        <v>0</v>
      </c>
      <c r="Q7" s="32">
        <v>0</v>
      </c>
      <c r="R7" s="32">
        <v>0</v>
      </c>
      <c r="S7" s="32">
        <v>1979000</v>
      </c>
      <c r="T7" s="32">
        <v>1579881</v>
      </c>
      <c r="U7" s="20"/>
      <c r="V7" s="20"/>
      <c r="W7" s="20"/>
      <c r="X7" s="20"/>
      <c r="Y7" s="20"/>
      <c r="Z7" s="1" t="b">
        <f t="shared" si="4"/>
        <v>1</v>
      </c>
      <c r="AA7" s="21">
        <f t="shared" si="1"/>
        <v>0.7</v>
      </c>
      <c r="AB7" s="22" t="b">
        <f t="shared" si="2"/>
        <v>1</v>
      </c>
      <c r="AC7" s="22" t="b">
        <f t="shared" si="3"/>
        <v>1</v>
      </c>
    </row>
    <row r="8" spans="1:29" ht="24" x14ac:dyDescent="0.25">
      <c r="A8" s="4">
        <v>6</v>
      </c>
      <c r="B8" s="23" t="s">
        <v>36</v>
      </c>
      <c r="C8" s="6" t="s">
        <v>19</v>
      </c>
      <c r="D8" s="24" t="s">
        <v>20</v>
      </c>
      <c r="E8" s="25">
        <v>2604</v>
      </c>
      <c r="F8" s="26" t="s">
        <v>37</v>
      </c>
      <c r="G8" s="24" t="s">
        <v>22</v>
      </c>
      <c r="H8" s="27">
        <v>1.1719999999999999</v>
      </c>
      <c r="I8" s="26" t="s">
        <v>38</v>
      </c>
      <c r="J8" s="28">
        <v>4781129.8600000003</v>
      </c>
      <c r="K8" s="29">
        <v>3346790</v>
      </c>
      <c r="L8" s="29">
        <v>1434339.8600000003</v>
      </c>
      <c r="M8" s="30">
        <v>0.7</v>
      </c>
      <c r="N8" s="31">
        <v>0</v>
      </c>
      <c r="O8" s="31">
        <v>0</v>
      </c>
      <c r="P8" s="32">
        <v>0</v>
      </c>
      <c r="Q8" s="32">
        <v>0</v>
      </c>
      <c r="R8" s="32">
        <v>0</v>
      </c>
      <c r="S8" s="32">
        <v>1762868</v>
      </c>
      <c r="T8" s="32">
        <v>1583922</v>
      </c>
      <c r="U8" s="20"/>
      <c r="V8" s="20"/>
      <c r="W8" s="20"/>
      <c r="X8" s="20"/>
      <c r="Y8" s="20"/>
      <c r="Z8" s="1" t="b">
        <f t="shared" si="4"/>
        <v>1</v>
      </c>
      <c r="AA8" s="21">
        <f t="shared" si="1"/>
        <v>0.7</v>
      </c>
      <c r="AB8" s="22" t="b">
        <f t="shared" si="2"/>
        <v>1</v>
      </c>
      <c r="AC8" s="22" t="b">
        <f t="shared" si="3"/>
        <v>1</v>
      </c>
    </row>
    <row r="9" spans="1:29" x14ac:dyDescent="0.25">
      <c r="A9" s="4">
        <v>7</v>
      </c>
      <c r="B9" s="23" t="s">
        <v>39</v>
      </c>
      <c r="C9" s="6" t="s">
        <v>19</v>
      </c>
      <c r="D9" s="24" t="s">
        <v>20</v>
      </c>
      <c r="E9" s="25">
        <v>2604</v>
      </c>
      <c r="F9" s="26" t="s">
        <v>40</v>
      </c>
      <c r="G9" s="24" t="s">
        <v>22</v>
      </c>
      <c r="H9" s="27">
        <v>0.997</v>
      </c>
      <c r="I9" s="26" t="s">
        <v>38</v>
      </c>
      <c r="J9" s="28">
        <v>3321113.9</v>
      </c>
      <c r="K9" s="29">
        <v>2324779</v>
      </c>
      <c r="L9" s="29">
        <v>996334.89999999991</v>
      </c>
      <c r="M9" s="30">
        <v>0.7</v>
      </c>
      <c r="N9" s="31">
        <v>0</v>
      </c>
      <c r="O9" s="31">
        <v>0</v>
      </c>
      <c r="P9" s="32">
        <v>0</v>
      </c>
      <c r="Q9" s="32">
        <v>0</v>
      </c>
      <c r="R9" s="32">
        <v>0</v>
      </c>
      <c r="S9" s="32">
        <v>1430662</v>
      </c>
      <c r="T9" s="32">
        <v>894117</v>
      </c>
      <c r="U9" s="20"/>
      <c r="V9" s="20"/>
      <c r="W9" s="20"/>
      <c r="X9" s="20"/>
      <c r="Y9" s="20"/>
      <c r="Z9" s="1" t="b">
        <f t="shared" si="4"/>
        <v>1</v>
      </c>
      <c r="AA9" s="21">
        <f t="shared" si="1"/>
        <v>0.7</v>
      </c>
      <c r="AB9" s="22" t="b">
        <f t="shared" si="2"/>
        <v>1</v>
      </c>
      <c r="AC9" s="22" t="b">
        <f t="shared" si="3"/>
        <v>1</v>
      </c>
    </row>
    <row r="10" spans="1:29" ht="24" x14ac:dyDescent="0.25">
      <c r="A10" s="4">
        <v>8</v>
      </c>
      <c r="B10" s="23" t="s">
        <v>41</v>
      </c>
      <c r="C10" s="6" t="s">
        <v>19</v>
      </c>
      <c r="D10" s="24" t="s">
        <v>20</v>
      </c>
      <c r="E10" s="25">
        <v>2604</v>
      </c>
      <c r="F10" s="35" t="s">
        <v>42</v>
      </c>
      <c r="G10" s="24" t="s">
        <v>22</v>
      </c>
      <c r="H10" s="36">
        <v>2.8279999999999998</v>
      </c>
      <c r="I10" s="35" t="s">
        <v>33</v>
      </c>
      <c r="J10" s="28">
        <v>8635149.4000000004</v>
      </c>
      <c r="K10" s="29">
        <v>6044604</v>
      </c>
      <c r="L10" s="29">
        <v>2590545.4000000004</v>
      </c>
      <c r="M10" s="30">
        <v>0.7</v>
      </c>
      <c r="N10" s="37">
        <v>0</v>
      </c>
      <c r="O10" s="37">
        <v>0</v>
      </c>
      <c r="P10" s="38">
        <v>0</v>
      </c>
      <c r="Q10" s="38">
        <v>0</v>
      </c>
      <c r="R10" s="38">
        <v>0</v>
      </c>
      <c r="S10" s="33">
        <v>4301223</v>
      </c>
      <c r="T10" s="33">
        <v>1743381</v>
      </c>
      <c r="U10" s="20"/>
      <c r="V10" s="20"/>
      <c r="W10" s="20"/>
      <c r="X10" s="20"/>
      <c r="Y10" s="20"/>
      <c r="Z10" s="1" t="b">
        <f t="shared" si="4"/>
        <v>1</v>
      </c>
      <c r="AA10" s="21">
        <f t="shared" si="1"/>
        <v>0.7</v>
      </c>
      <c r="AB10" s="22" t="b">
        <f t="shared" si="2"/>
        <v>1</v>
      </c>
      <c r="AC10" s="22" t="b">
        <f t="shared" si="3"/>
        <v>1</v>
      </c>
    </row>
    <row r="11" spans="1:29" ht="24" x14ac:dyDescent="0.25">
      <c r="A11" s="4">
        <v>9</v>
      </c>
      <c r="B11" s="39" t="s">
        <v>43</v>
      </c>
      <c r="C11" s="6" t="s">
        <v>19</v>
      </c>
      <c r="D11" s="26" t="s">
        <v>20</v>
      </c>
      <c r="E11" s="40">
        <v>2604</v>
      </c>
      <c r="F11" s="35" t="s">
        <v>44</v>
      </c>
      <c r="G11" s="26" t="s">
        <v>26</v>
      </c>
      <c r="H11" s="27">
        <v>0.97</v>
      </c>
      <c r="I11" s="26" t="s">
        <v>45</v>
      </c>
      <c r="J11" s="28">
        <v>1861526.6</v>
      </c>
      <c r="K11" s="28">
        <v>1303068</v>
      </c>
      <c r="L11" s="28">
        <v>558458.60000000009</v>
      </c>
      <c r="M11" s="41">
        <v>0.7</v>
      </c>
      <c r="N11" s="37">
        <v>0</v>
      </c>
      <c r="O11" s="37">
        <v>0</v>
      </c>
      <c r="P11" s="38">
        <v>0</v>
      </c>
      <c r="Q11" s="38">
        <v>0</v>
      </c>
      <c r="R11" s="38">
        <v>0</v>
      </c>
      <c r="S11" s="42">
        <f>1200000</f>
        <v>1200000</v>
      </c>
      <c r="T11" s="42">
        <v>103068</v>
      </c>
      <c r="U11" s="20"/>
      <c r="V11" s="20"/>
      <c r="W11" s="20"/>
      <c r="X11" s="20"/>
      <c r="Y11" s="20"/>
      <c r="Z11" s="1" t="b">
        <f t="shared" si="4"/>
        <v>1</v>
      </c>
      <c r="AA11" s="21">
        <f t="shared" si="1"/>
        <v>0.7</v>
      </c>
      <c r="AB11" s="22" t="b">
        <f t="shared" si="2"/>
        <v>1</v>
      </c>
      <c r="AC11" s="22" t="b">
        <f t="shared" si="3"/>
        <v>1</v>
      </c>
    </row>
    <row r="12" spans="1:29" ht="24" x14ac:dyDescent="0.25">
      <c r="A12" s="4">
        <v>10</v>
      </c>
      <c r="B12" s="23" t="s">
        <v>46</v>
      </c>
      <c r="C12" s="43" t="s">
        <v>47</v>
      </c>
      <c r="D12" s="26" t="s">
        <v>20</v>
      </c>
      <c r="E12" s="25">
        <v>2604</v>
      </c>
      <c r="F12" s="35" t="s">
        <v>48</v>
      </c>
      <c r="G12" s="24" t="s">
        <v>22</v>
      </c>
      <c r="H12" s="36">
        <v>1.026</v>
      </c>
      <c r="I12" s="35" t="s">
        <v>49</v>
      </c>
      <c r="J12" s="28">
        <v>7637760.1900000004</v>
      </c>
      <c r="K12" s="29">
        <v>5346432</v>
      </c>
      <c r="L12" s="29">
        <v>2291328.1900000004</v>
      </c>
      <c r="M12" s="30">
        <v>0.7</v>
      </c>
      <c r="N12" s="37">
        <v>0</v>
      </c>
      <c r="O12" s="37">
        <v>0</v>
      </c>
      <c r="P12" s="38">
        <v>0</v>
      </c>
      <c r="Q12" s="38">
        <v>0</v>
      </c>
      <c r="R12" s="38">
        <v>0</v>
      </c>
      <c r="S12" s="38">
        <v>0</v>
      </c>
      <c r="T12" s="38">
        <v>1400000</v>
      </c>
      <c r="U12" s="38">
        <v>3946432</v>
      </c>
      <c r="V12" s="44"/>
      <c r="W12" s="44"/>
      <c r="X12" s="44"/>
      <c r="Y12" s="44"/>
      <c r="Z12" s="1" t="b">
        <f t="shared" si="4"/>
        <v>1</v>
      </c>
      <c r="AA12" s="21">
        <f t="shared" si="1"/>
        <v>0.7</v>
      </c>
      <c r="AB12" s="22" t="b">
        <f t="shared" si="2"/>
        <v>1</v>
      </c>
      <c r="AC12" s="22" t="b">
        <f t="shared" si="3"/>
        <v>1</v>
      </c>
    </row>
    <row r="13" spans="1:29" ht="36" x14ac:dyDescent="0.25">
      <c r="A13" s="45">
        <v>11</v>
      </c>
      <c r="B13" s="46" t="s">
        <v>50</v>
      </c>
      <c r="C13" s="47" t="s">
        <v>51</v>
      </c>
      <c r="D13" s="48" t="s">
        <v>28</v>
      </c>
      <c r="E13" s="49">
        <v>2610</v>
      </c>
      <c r="F13" s="50" t="s">
        <v>52</v>
      </c>
      <c r="G13" s="51" t="s">
        <v>26</v>
      </c>
      <c r="H13" s="52">
        <v>1.32</v>
      </c>
      <c r="I13" s="50" t="s">
        <v>53</v>
      </c>
      <c r="J13" s="53">
        <v>5128732.46</v>
      </c>
      <c r="K13" s="54">
        <v>3077239</v>
      </c>
      <c r="L13" s="54">
        <f>J13-K13</f>
        <v>2051493.46</v>
      </c>
      <c r="M13" s="55">
        <v>0.6</v>
      </c>
      <c r="N13" s="56">
        <v>0</v>
      </c>
      <c r="O13" s="56">
        <v>0</v>
      </c>
      <c r="P13" s="57">
        <v>0</v>
      </c>
      <c r="Q13" s="57">
        <v>0</v>
      </c>
      <c r="R13" s="57">
        <v>0</v>
      </c>
      <c r="S13" s="57">
        <v>0</v>
      </c>
      <c r="T13" s="57">
        <f t="shared" ref="T13:T19" si="5">K13</f>
        <v>3077239</v>
      </c>
      <c r="U13" s="57"/>
      <c r="V13" s="44"/>
      <c r="W13" s="44"/>
      <c r="X13" s="44"/>
      <c r="Y13" s="44"/>
      <c r="Z13" s="1" t="b">
        <f t="shared" si="4"/>
        <v>1</v>
      </c>
      <c r="AA13" s="21">
        <f t="shared" si="1"/>
        <v>0.6</v>
      </c>
      <c r="AB13" s="22" t="b">
        <f t="shared" si="2"/>
        <v>1</v>
      </c>
      <c r="AC13" s="22" t="b">
        <f t="shared" si="3"/>
        <v>1</v>
      </c>
    </row>
    <row r="14" spans="1:29" x14ac:dyDescent="0.25">
      <c r="A14" s="45">
        <v>12</v>
      </c>
      <c r="B14" s="58" t="s">
        <v>54</v>
      </c>
      <c r="C14" s="47" t="s">
        <v>51</v>
      </c>
      <c r="D14" s="48" t="s">
        <v>55</v>
      </c>
      <c r="E14" s="49">
        <v>2605</v>
      </c>
      <c r="F14" s="50" t="s">
        <v>56</v>
      </c>
      <c r="G14" s="51" t="s">
        <v>22</v>
      </c>
      <c r="H14" s="52">
        <v>1.25</v>
      </c>
      <c r="I14" s="50" t="s">
        <v>57</v>
      </c>
      <c r="J14" s="53">
        <v>3957194.13</v>
      </c>
      <c r="K14" s="54">
        <v>2374316</v>
      </c>
      <c r="L14" s="54">
        <f>J14-K14</f>
        <v>1582878.13</v>
      </c>
      <c r="M14" s="55">
        <v>0.6</v>
      </c>
      <c r="N14" s="56">
        <v>0</v>
      </c>
      <c r="O14" s="56">
        <v>0</v>
      </c>
      <c r="P14" s="57">
        <v>0</v>
      </c>
      <c r="Q14" s="57">
        <v>0</v>
      </c>
      <c r="R14" s="57">
        <v>0</v>
      </c>
      <c r="S14" s="57">
        <v>0</v>
      </c>
      <c r="T14" s="57">
        <f t="shared" si="5"/>
        <v>2374316</v>
      </c>
      <c r="U14" s="38"/>
      <c r="V14" s="44"/>
      <c r="W14" s="44"/>
      <c r="X14" s="44"/>
      <c r="Y14" s="44"/>
      <c r="Z14" s="1" t="b">
        <f t="shared" si="4"/>
        <v>1</v>
      </c>
      <c r="AA14" s="21">
        <f t="shared" si="1"/>
        <v>0.6</v>
      </c>
      <c r="AB14" s="22" t="b">
        <f t="shared" si="2"/>
        <v>1</v>
      </c>
      <c r="AC14" s="22" t="b">
        <f t="shared" si="3"/>
        <v>1</v>
      </c>
    </row>
    <row r="15" spans="1:29" ht="36" x14ac:dyDescent="0.25">
      <c r="A15" s="45">
        <v>13</v>
      </c>
      <c r="B15" s="58" t="s">
        <v>58</v>
      </c>
      <c r="C15" s="47" t="s">
        <v>51</v>
      </c>
      <c r="D15" s="48" t="s">
        <v>59</v>
      </c>
      <c r="E15" s="49">
        <v>2612</v>
      </c>
      <c r="F15" s="50" t="s">
        <v>60</v>
      </c>
      <c r="G15" s="51" t="s">
        <v>26</v>
      </c>
      <c r="H15" s="52">
        <v>0.995</v>
      </c>
      <c r="I15" s="50" t="s">
        <v>61</v>
      </c>
      <c r="J15" s="53">
        <v>1281786.08</v>
      </c>
      <c r="K15" s="54">
        <v>897250</v>
      </c>
      <c r="L15" s="54">
        <f>J15-K15</f>
        <v>384536.08000000007</v>
      </c>
      <c r="M15" s="55">
        <v>0.7</v>
      </c>
      <c r="N15" s="56">
        <v>0</v>
      </c>
      <c r="O15" s="56">
        <v>0</v>
      </c>
      <c r="P15" s="57">
        <v>0</v>
      </c>
      <c r="Q15" s="57">
        <v>0</v>
      </c>
      <c r="R15" s="57">
        <v>0</v>
      </c>
      <c r="S15" s="57">
        <v>0</v>
      </c>
      <c r="T15" s="57">
        <f t="shared" si="5"/>
        <v>897250</v>
      </c>
      <c r="U15" s="38"/>
      <c r="V15" s="44"/>
      <c r="W15" s="44"/>
      <c r="X15" s="44"/>
      <c r="Y15" s="44"/>
      <c r="Z15" s="1" t="b">
        <f t="shared" si="4"/>
        <v>1</v>
      </c>
      <c r="AA15" s="21">
        <f t="shared" si="1"/>
        <v>0.7</v>
      </c>
      <c r="AB15" s="22" t="b">
        <f t="shared" si="2"/>
        <v>1</v>
      </c>
      <c r="AC15" s="22" t="b">
        <f t="shared" si="3"/>
        <v>1</v>
      </c>
    </row>
    <row r="16" spans="1:29" ht="24" x14ac:dyDescent="0.25">
      <c r="A16" s="45">
        <v>14</v>
      </c>
      <c r="B16" s="46" t="s">
        <v>62</v>
      </c>
      <c r="C16" s="47" t="s">
        <v>51</v>
      </c>
      <c r="D16" s="48" t="s">
        <v>63</v>
      </c>
      <c r="E16" s="49">
        <v>2613</v>
      </c>
      <c r="F16" s="50" t="s">
        <v>64</v>
      </c>
      <c r="G16" s="51" t="s">
        <v>22</v>
      </c>
      <c r="H16" s="52">
        <v>1.6990000000000001</v>
      </c>
      <c r="I16" s="50" t="s">
        <v>65</v>
      </c>
      <c r="J16" s="53">
        <v>5736530</v>
      </c>
      <c r="K16" s="54">
        <v>4015571</v>
      </c>
      <c r="L16" s="54">
        <v>1720959</v>
      </c>
      <c r="M16" s="55">
        <v>0.7</v>
      </c>
      <c r="N16" s="56">
        <v>0</v>
      </c>
      <c r="O16" s="56">
        <v>0</v>
      </c>
      <c r="P16" s="57">
        <v>0</v>
      </c>
      <c r="Q16" s="57">
        <v>0</v>
      </c>
      <c r="R16" s="57">
        <v>0</v>
      </c>
      <c r="S16" s="57">
        <v>0</v>
      </c>
      <c r="T16" s="57">
        <f t="shared" si="5"/>
        <v>4015571</v>
      </c>
      <c r="U16" s="57"/>
      <c r="V16" s="44"/>
      <c r="W16" s="44"/>
      <c r="X16" s="44"/>
      <c r="Y16" s="44"/>
      <c r="Z16" s="1" t="b">
        <f t="shared" si="4"/>
        <v>1</v>
      </c>
      <c r="AA16" s="21">
        <f t="shared" si="1"/>
        <v>0.7</v>
      </c>
      <c r="AB16" s="22" t="b">
        <f t="shared" si="2"/>
        <v>1</v>
      </c>
      <c r="AC16" s="22" t="b">
        <f t="shared" si="3"/>
        <v>1</v>
      </c>
    </row>
    <row r="17" spans="1:29" ht="24" x14ac:dyDescent="0.25">
      <c r="A17" s="45">
        <v>15</v>
      </c>
      <c r="B17" s="58" t="s">
        <v>66</v>
      </c>
      <c r="C17" s="47" t="s">
        <v>51</v>
      </c>
      <c r="D17" s="48" t="s">
        <v>67</v>
      </c>
      <c r="E17" s="49">
        <v>2608</v>
      </c>
      <c r="F17" s="50" t="s">
        <v>68</v>
      </c>
      <c r="G17" s="51" t="s">
        <v>26</v>
      </c>
      <c r="H17" s="52">
        <v>1.5369999999999999</v>
      </c>
      <c r="I17" s="50" t="s">
        <v>69</v>
      </c>
      <c r="J17" s="53">
        <v>1944634</v>
      </c>
      <c r="K17" s="54">
        <v>1361243</v>
      </c>
      <c r="L17" s="54">
        <f>J17-K17</f>
        <v>583391</v>
      </c>
      <c r="M17" s="55">
        <v>0.7</v>
      </c>
      <c r="N17" s="56">
        <v>0</v>
      </c>
      <c r="O17" s="56">
        <v>0</v>
      </c>
      <c r="P17" s="57">
        <v>0</v>
      </c>
      <c r="Q17" s="57">
        <v>0</v>
      </c>
      <c r="R17" s="57">
        <v>0</v>
      </c>
      <c r="S17" s="57">
        <v>0</v>
      </c>
      <c r="T17" s="57">
        <f t="shared" si="5"/>
        <v>1361243</v>
      </c>
      <c r="U17" s="57"/>
      <c r="V17" s="44"/>
      <c r="W17" s="44"/>
      <c r="X17" s="44"/>
      <c r="Y17" s="44"/>
      <c r="Z17" s="1" t="b">
        <f t="shared" si="4"/>
        <v>1</v>
      </c>
      <c r="AA17" s="21">
        <f t="shared" si="1"/>
        <v>0.7</v>
      </c>
      <c r="AB17" s="22" t="b">
        <f t="shared" si="2"/>
        <v>1</v>
      </c>
      <c r="AC17" s="22" t="b">
        <f t="shared" si="3"/>
        <v>1</v>
      </c>
    </row>
    <row r="18" spans="1:29" ht="24" x14ac:dyDescent="0.25">
      <c r="A18" s="45">
        <v>16</v>
      </c>
      <c r="B18" s="58" t="s">
        <v>70</v>
      </c>
      <c r="C18" s="47" t="s">
        <v>51</v>
      </c>
      <c r="D18" s="48" t="s">
        <v>59</v>
      </c>
      <c r="E18" s="49">
        <v>2612</v>
      </c>
      <c r="F18" s="50" t="s">
        <v>71</v>
      </c>
      <c r="G18" s="51" t="s">
        <v>72</v>
      </c>
      <c r="H18" s="52">
        <v>1.27</v>
      </c>
      <c r="I18" s="50" t="s">
        <v>61</v>
      </c>
      <c r="J18" s="53">
        <v>959227.8</v>
      </c>
      <c r="K18" s="54">
        <v>671459</v>
      </c>
      <c r="L18" s="54">
        <f>J18-K18</f>
        <v>287768.80000000005</v>
      </c>
      <c r="M18" s="55">
        <v>0.7</v>
      </c>
      <c r="N18" s="56">
        <v>0</v>
      </c>
      <c r="O18" s="56">
        <v>0</v>
      </c>
      <c r="P18" s="57">
        <v>0</v>
      </c>
      <c r="Q18" s="57">
        <v>0</v>
      </c>
      <c r="R18" s="57">
        <v>0</v>
      </c>
      <c r="S18" s="57">
        <v>0</v>
      </c>
      <c r="T18" s="57">
        <f t="shared" si="5"/>
        <v>671459</v>
      </c>
      <c r="U18" s="38"/>
      <c r="V18" s="44"/>
      <c r="W18" s="44"/>
      <c r="X18" s="44"/>
      <c r="Y18" s="44"/>
      <c r="Z18" s="1" t="b">
        <f t="shared" si="4"/>
        <v>1</v>
      </c>
      <c r="AA18" s="21">
        <f t="shared" si="1"/>
        <v>0.7</v>
      </c>
      <c r="AB18" s="22" t="b">
        <f t="shared" si="2"/>
        <v>1</v>
      </c>
      <c r="AC18" s="22" t="b">
        <f t="shared" si="3"/>
        <v>1</v>
      </c>
    </row>
    <row r="19" spans="1:29" ht="36" x14ac:dyDescent="0.25">
      <c r="A19" s="45">
        <v>17</v>
      </c>
      <c r="B19" s="58" t="s">
        <v>73</v>
      </c>
      <c r="C19" s="47" t="s">
        <v>51</v>
      </c>
      <c r="D19" s="48" t="s">
        <v>74</v>
      </c>
      <c r="E19" s="49">
        <v>2609</v>
      </c>
      <c r="F19" s="50" t="s">
        <v>75</v>
      </c>
      <c r="G19" s="51" t="s">
        <v>26</v>
      </c>
      <c r="H19" s="52">
        <v>0.99</v>
      </c>
      <c r="I19" s="50" t="s">
        <v>76</v>
      </c>
      <c r="J19" s="53">
        <v>2086386.95</v>
      </c>
      <c r="K19" s="54">
        <v>1460470</v>
      </c>
      <c r="L19" s="54">
        <f>J19-K19</f>
        <v>625916.94999999995</v>
      </c>
      <c r="M19" s="55">
        <v>0.7</v>
      </c>
      <c r="N19" s="56">
        <v>0</v>
      </c>
      <c r="O19" s="56">
        <v>0</v>
      </c>
      <c r="P19" s="57">
        <v>0</v>
      </c>
      <c r="Q19" s="57">
        <v>0</v>
      </c>
      <c r="R19" s="57">
        <v>0</v>
      </c>
      <c r="S19" s="57">
        <v>0</v>
      </c>
      <c r="T19" s="57">
        <f t="shared" si="5"/>
        <v>1460470</v>
      </c>
      <c r="U19" s="38"/>
      <c r="V19" s="44"/>
      <c r="W19" s="44"/>
      <c r="X19" s="44"/>
      <c r="Y19" s="44"/>
      <c r="Z19" s="1" t="b">
        <f t="shared" ref="Z19:Z25" si="6">K19=SUM(N19:Y19)</f>
        <v>1</v>
      </c>
      <c r="AA19" s="21">
        <f t="shared" si="1"/>
        <v>0.7</v>
      </c>
      <c r="AB19" s="22" t="b">
        <f t="shared" si="2"/>
        <v>1</v>
      </c>
      <c r="AC19" s="22" t="b">
        <f t="shared" si="3"/>
        <v>1</v>
      </c>
    </row>
    <row r="20" spans="1:29" ht="24" x14ac:dyDescent="0.25">
      <c r="A20" s="45">
        <v>18</v>
      </c>
      <c r="B20" s="23" t="s">
        <v>77</v>
      </c>
      <c r="C20" s="43" t="s">
        <v>47</v>
      </c>
      <c r="D20" s="26" t="s">
        <v>78</v>
      </c>
      <c r="E20" s="25">
        <v>2607</v>
      </c>
      <c r="F20" s="35" t="s">
        <v>79</v>
      </c>
      <c r="G20" s="24" t="s">
        <v>22</v>
      </c>
      <c r="H20" s="36">
        <v>0.80100000000000005</v>
      </c>
      <c r="I20" s="35" t="s">
        <v>49</v>
      </c>
      <c r="J20" s="28">
        <v>13965346.310000001</v>
      </c>
      <c r="K20" s="29">
        <v>9775742</v>
      </c>
      <c r="L20" s="29">
        <v>4189604.31</v>
      </c>
      <c r="M20" s="30">
        <v>0.7</v>
      </c>
      <c r="N20" s="37">
        <v>0</v>
      </c>
      <c r="O20" s="37">
        <v>0</v>
      </c>
      <c r="P20" s="38">
        <v>0</v>
      </c>
      <c r="Q20" s="38">
        <v>0</v>
      </c>
      <c r="R20" s="38">
        <v>0</v>
      </c>
      <c r="S20" s="38">
        <v>0</v>
      </c>
      <c r="T20" s="38">
        <v>6181541</v>
      </c>
      <c r="U20" s="38">
        <v>3594201</v>
      </c>
      <c r="V20" s="44"/>
      <c r="W20" s="44"/>
      <c r="X20" s="44"/>
      <c r="Y20" s="44"/>
      <c r="Z20" s="1" t="b">
        <f t="shared" si="6"/>
        <v>1</v>
      </c>
      <c r="AA20" s="21">
        <f t="shared" si="1"/>
        <v>0.7</v>
      </c>
      <c r="AB20" s="22" t="b">
        <f t="shared" si="2"/>
        <v>1</v>
      </c>
      <c r="AC20" s="22" t="b">
        <f t="shared" si="3"/>
        <v>1</v>
      </c>
    </row>
    <row r="21" spans="1:29" ht="36" x14ac:dyDescent="0.25">
      <c r="A21" s="45">
        <v>19</v>
      </c>
      <c r="B21" s="46" t="s">
        <v>80</v>
      </c>
      <c r="C21" s="47" t="s">
        <v>51</v>
      </c>
      <c r="D21" s="48" t="s">
        <v>81</v>
      </c>
      <c r="E21" s="49">
        <v>2602</v>
      </c>
      <c r="F21" s="50" t="s">
        <v>82</v>
      </c>
      <c r="G21" s="51" t="s">
        <v>26</v>
      </c>
      <c r="H21" s="52">
        <v>0.76</v>
      </c>
      <c r="I21" s="50" t="s">
        <v>83</v>
      </c>
      <c r="J21" s="53">
        <v>617078.94999999995</v>
      </c>
      <c r="K21" s="54">
        <v>431955</v>
      </c>
      <c r="L21" s="54">
        <f>J21-K21</f>
        <v>185123.94999999995</v>
      </c>
      <c r="M21" s="55">
        <v>0.7</v>
      </c>
      <c r="N21" s="56">
        <v>0</v>
      </c>
      <c r="O21" s="56">
        <v>0</v>
      </c>
      <c r="P21" s="57">
        <v>0</v>
      </c>
      <c r="Q21" s="57">
        <v>0</v>
      </c>
      <c r="R21" s="57">
        <v>0</v>
      </c>
      <c r="S21" s="57">
        <v>0</v>
      </c>
      <c r="T21" s="57">
        <f>K21</f>
        <v>431955</v>
      </c>
      <c r="U21" s="44"/>
      <c r="V21" s="44"/>
      <c r="W21" s="44"/>
      <c r="X21" s="44"/>
      <c r="Y21" s="44"/>
      <c r="Z21" s="1" t="b">
        <f t="shared" si="6"/>
        <v>1</v>
      </c>
      <c r="AA21" s="21">
        <f t="shared" si="1"/>
        <v>0.7</v>
      </c>
      <c r="AB21" s="22" t="b">
        <f t="shared" si="2"/>
        <v>1</v>
      </c>
      <c r="AC21" s="22" t="b">
        <f t="shared" si="3"/>
        <v>1</v>
      </c>
    </row>
    <row r="22" spans="1:29" ht="24" x14ac:dyDescent="0.25">
      <c r="A22" s="45">
        <v>20</v>
      </c>
      <c r="B22" s="46" t="s">
        <v>84</v>
      </c>
      <c r="C22" s="47" t="s">
        <v>51</v>
      </c>
      <c r="D22" s="48" t="s">
        <v>28</v>
      </c>
      <c r="E22" s="49">
        <v>2610</v>
      </c>
      <c r="F22" s="50" t="s">
        <v>85</v>
      </c>
      <c r="G22" s="51" t="s">
        <v>26</v>
      </c>
      <c r="H22" s="52">
        <v>0.18099999999999999</v>
      </c>
      <c r="I22" s="50" t="s">
        <v>53</v>
      </c>
      <c r="J22" s="53">
        <v>2100649</v>
      </c>
      <c r="K22" s="54">
        <v>1260389</v>
      </c>
      <c r="L22" s="54">
        <f>J22-K22</f>
        <v>840260</v>
      </c>
      <c r="M22" s="55">
        <v>0.6</v>
      </c>
      <c r="N22" s="56">
        <v>0</v>
      </c>
      <c r="O22" s="56">
        <v>0</v>
      </c>
      <c r="P22" s="57">
        <v>0</v>
      </c>
      <c r="Q22" s="57">
        <v>0</v>
      </c>
      <c r="R22" s="57">
        <v>0</v>
      </c>
      <c r="S22" s="57">
        <v>0</v>
      </c>
      <c r="T22" s="57">
        <f>K22</f>
        <v>1260389</v>
      </c>
      <c r="U22" s="44"/>
      <c r="V22" s="44"/>
      <c r="W22" s="44"/>
      <c r="X22" s="44"/>
      <c r="Y22" s="44"/>
      <c r="Z22" s="1" t="b">
        <f t="shared" si="6"/>
        <v>1</v>
      </c>
      <c r="AA22" s="21">
        <f t="shared" si="1"/>
        <v>0.6</v>
      </c>
      <c r="AB22" s="22" t="b">
        <f t="shared" si="2"/>
        <v>1</v>
      </c>
      <c r="AC22" s="22" t="b">
        <f t="shared" si="3"/>
        <v>1</v>
      </c>
    </row>
    <row r="23" spans="1:29" ht="36" x14ac:dyDescent="0.25">
      <c r="A23" s="4">
        <v>21</v>
      </c>
      <c r="B23" s="23" t="s">
        <v>86</v>
      </c>
      <c r="C23" s="43" t="s">
        <v>47</v>
      </c>
      <c r="D23" s="26" t="s">
        <v>20</v>
      </c>
      <c r="E23" s="25">
        <v>2604</v>
      </c>
      <c r="F23" s="35" t="s">
        <v>87</v>
      </c>
      <c r="G23" s="24" t="s">
        <v>22</v>
      </c>
      <c r="H23" s="36">
        <v>3.4009999999999998</v>
      </c>
      <c r="I23" s="35" t="s">
        <v>88</v>
      </c>
      <c r="J23" s="28">
        <v>16743812.67</v>
      </c>
      <c r="K23" s="29">
        <f>11720668</f>
        <v>11720668</v>
      </c>
      <c r="L23" s="29">
        <f>J23-K23</f>
        <v>5023144.67</v>
      </c>
      <c r="M23" s="30">
        <v>0.7</v>
      </c>
      <c r="N23" s="37">
        <v>0</v>
      </c>
      <c r="O23" s="37">
        <v>0</v>
      </c>
      <c r="P23" s="38">
        <v>0</v>
      </c>
      <c r="Q23" s="38">
        <v>0</v>
      </c>
      <c r="R23" s="38">
        <v>0</v>
      </c>
      <c r="S23" s="38">
        <v>0</v>
      </c>
      <c r="T23" s="32">
        <f>7350000</f>
        <v>7350000</v>
      </c>
      <c r="U23" s="38">
        <v>4370668</v>
      </c>
      <c r="V23" s="44"/>
      <c r="W23" s="44"/>
      <c r="X23" s="44"/>
      <c r="Y23" s="44"/>
      <c r="Z23" s="1" t="b">
        <f t="shared" si="6"/>
        <v>1</v>
      </c>
      <c r="AA23" s="21">
        <f t="shared" si="1"/>
        <v>0.7</v>
      </c>
      <c r="AB23" s="22" t="b">
        <f t="shared" si="2"/>
        <v>1</v>
      </c>
      <c r="AC23" s="22" t="b">
        <f t="shared" si="3"/>
        <v>1</v>
      </c>
    </row>
    <row r="24" spans="1:29" ht="27.75" customHeight="1" x14ac:dyDescent="0.25">
      <c r="A24" s="4">
        <v>22</v>
      </c>
      <c r="B24" s="23" t="s">
        <v>89</v>
      </c>
      <c r="C24" s="43" t="s">
        <v>47</v>
      </c>
      <c r="D24" s="26" t="s">
        <v>28</v>
      </c>
      <c r="E24" s="25">
        <v>2610</v>
      </c>
      <c r="F24" s="35" t="s">
        <v>90</v>
      </c>
      <c r="G24" s="24" t="s">
        <v>22</v>
      </c>
      <c r="H24" s="36">
        <v>2.629</v>
      </c>
      <c r="I24" s="35" t="s">
        <v>91</v>
      </c>
      <c r="J24" s="28">
        <v>15014977.26</v>
      </c>
      <c r="K24" s="29">
        <f>9008986</f>
        <v>9008986</v>
      </c>
      <c r="L24" s="29">
        <f>J24-K24</f>
        <v>6005991.2599999998</v>
      </c>
      <c r="M24" s="30">
        <v>0.6</v>
      </c>
      <c r="N24" s="37">
        <v>0</v>
      </c>
      <c r="O24" s="37">
        <v>0</v>
      </c>
      <c r="P24" s="38">
        <v>0</v>
      </c>
      <c r="Q24" s="38">
        <v>0</v>
      </c>
      <c r="R24" s="38">
        <v>0</v>
      </c>
      <c r="S24" s="38">
        <v>0</v>
      </c>
      <c r="T24" s="32">
        <f>6000000</f>
        <v>6000000</v>
      </c>
      <c r="U24" s="38">
        <f>3008986</f>
        <v>3008986</v>
      </c>
      <c r="V24" s="44"/>
      <c r="W24" s="44"/>
      <c r="X24" s="44"/>
      <c r="Y24" s="44"/>
      <c r="Z24" s="1" t="b">
        <f t="shared" si="6"/>
        <v>1</v>
      </c>
      <c r="AA24" s="21">
        <f t="shared" si="1"/>
        <v>0.6</v>
      </c>
      <c r="AB24" s="22" t="b">
        <f t="shared" si="2"/>
        <v>1</v>
      </c>
      <c r="AC24" s="22" t="b">
        <f t="shared" si="3"/>
        <v>1</v>
      </c>
    </row>
    <row r="25" spans="1:29" ht="36" x14ac:dyDescent="0.25">
      <c r="A25" s="59" t="s">
        <v>92</v>
      </c>
      <c r="B25" s="60" t="s">
        <v>93</v>
      </c>
      <c r="C25" s="61" t="s">
        <v>51</v>
      </c>
      <c r="D25" s="62" t="s">
        <v>55</v>
      </c>
      <c r="E25" s="63">
        <v>2605</v>
      </c>
      <c r="F25" s="64" t="s">
        <v>94</v>
      </c>
      <c r="G25" s="65" t="s">
        <v>22</v>
      </c>
      <c r="H25" s="66">
        <v>2.15</v>
      </c>
      <c r="I25" s="64" t="s">
        <v>57</v>
      </c>
      <c r="J25" s="67">
        <v>9903961.4600000009</v>
      </c>
      <c r="K25" s="68">
        <f>5942376.19-2375267</f>
        <v>3567109.1900000004</v>
      </c>
      <c r="L25" s="68">
        <f>J25-K25</f>
        <v>6336852.2700000005</v>
      </c>
      <c r="M25" s="69">
        <v>0.6</v>
      </c>
      <c r="N25" s="70">
        <v>0</v>
      </c>
      <c r="O25" s="70">
        <v>0</v>
      </c>
      <c r="P25" s="71">
        <v>0</v>
      </c>
      <c r="Q25" s="71">
        <v>0</v>
      </c>
      <c r="R25" s="71">
        <v>0</v>
      </c>
      <c r="S25" s="71">
        <v>0</v>
      </c>
      <c r="T25" s="72">
        <f>5942376.19-2375267</f>
        <v>3567109.1900000004</v>
      </c>
      <c r="U25" s="71"/>
      <c r="V25" s="44"/>
      <c r="W25" s="44"/>
      <c r="X25" s="44"/>
      <c r="Y25" s="44"/>
      <c r="Z25" s="1" t="b">
        <f t="shared" si="6"/>
        <v>1</v>
      </c>
      <c r="AA25" s="21">
        <f t="shared" si="1"/>
        <v>0.36020000000000002</v>
      </c>
      <c r="AB25" s="22" t="b">
        <f t="shared" si="2"/>
        <v>0</v>
      </c>
      <c r="AC25" s="22" t="b">
        <f t="shared" si="3"/>
        <v>1</v>
      </c>
    </row>
    <row r="26" spans="1:29" ht="20.100000000000001" customHeight="1" x14ac:dyDescent="0.25">
      <c r="A26" s="97" t="s">
        <v>95</v>
      </c>
      <c r="B26" s="97"/>
      <c r="C26" s="97"/>
      <c r="D26" s="97"/>
      <c r="E26" s="97"/>
      <c r="F26" s="97"/>
      <c r="G26" s="97"/>
      <c r="H26" s="73">
        <f>SUM(H3:H25)</f>
        <v>37.701999999999998</v>
      </c>
      <c r="I26" s="74" t="s">
        <v>96</v>
      </c>
      <c r="J26" s="75">
        <f>SUM(J3:J25)</f>
        <v>145518004.44999999</v>
      </c>
      <c r="K26" s="75">
        <f>SUM(K3:K25)</f>
        <v>94152142.189999998</v>
      </c>
      <c r="L26" s="75">
        <f>SUM(L3:L25)</f>
        <v>51365862.260000005</v>
      </c>
      <c r="M26" s="76" t="s">
        <v>96</v>
      </c>
      <c r="N26" s="75">
        <f t="shared" ref="N26:Y26" si="7">SUM(N3:N25)</f>
        <v>0</v>
      </c>
      <c r="O26" s="75">
        <f t="shared" si="7"/>
        <v>0</v>
      </c>
      <c r="P26" s="77">
        <f t="shared" si="7"/>
        <v>0</v>
      </c>
      <c r="Q26" s="77">
        <f t="shared" si="7"/>
        <v>0</v>
      </c>
      <c r="R26" s="77">
        <f t="shared" si="7"/>
        <v>178965</v>
      </c>
      <c r="S26" s="77">
        <f t="shared" si="7"/>
        <v>17712606</v>
      </c>
      <c r="T26" s="77">
        <f t="shared" si="7"/>
        <v>56630435.189999998</v>
      </c>
      <c r="U26" s="77">
        <f t="shared" si="7"/>
        <v>19630136</v>
      </c>
      <c r="V26" s="77">
        <f t="shared" si="7"/>
        <v>0</v>
      </c>
      <c r="W26" s="77">
        <f t="shared" si="7"/>
        <v>0</v>
      </c>
      <c r="X26" s="77">
        <f t="shared" si="7"/>
        <v>0</v>
      </c>
      <c r="Y26" s="77">
        <f t="shared" si="7"/>
        <v>0</v>
      </c>
      <c r="Z26" s="1" t="b">
        <f t="shared" si="0"/>
        <v>1</v>
      </c>
      <c r="AA26" s="21">
        <f t="shared" si="1"/>
        <v>0.64700000000000002</v>
      </c>
      <c r="AB26" s="22" t="s">
        <v>96</v>
      </c>
      <c r="AC26" s="22" t="b">
        <f t="shared" si="3"/>
        <v>1</v>
      </c>
    </row>
    <row r="27" spans="1:29" ht="20.100000000000001" customHeight="1" x14ac:dyDescent="0.25">
      <c r="A27" s="98" t="s">
        <v>97</v>
      </c>
      <c r="B27" s="98"/>
      <c r="C27" s="98"/>
      <c r="D27" s="98"/>
      <c r="E27" s="98"/>
      <c r="F27" s="98"/>
      <c r="G27" s="98"/>
      <c r="H27" s="78">
        <f>SUMIF($C$3:$C$25,"K",H3:H25)</f>
        <v>17.692999999999998</v>
      </c>
      <c r="I27" s="79" t="s">
        <v>96</v>
      </c>
      <c r="J27" s="80">
        <f>SUMIF($C$3:$C$25,"K",J3:J25)</f>
        <v>58439927.189999998</v>
      </c>
      <c r="K27" s="80">
        <f>SUMIF($C$3:$C$25,"K",K3:K25)</f>
        <v>39183313</v>
      </c>
      <c r="L27" s="80">
        <f>SUMIF($C$3:$C$25,"K",L3:L25)</f>
        <v>19256614.190000001</v>
      </c>
      <c r="M27" s="81" t="s">
        <v>96</v>
      </c>
      <c r="N27" s="80">
        <f t="shared" ref="N27:Y27" si="8">SUMIF($C$3:$C$25,"K",N3:N25)</f>
        <v>0</v>
      </c>
      <c r="O27" s="80">
        <f t="shared" si="8"/>
        <v>0</v>
      </c>
      <c r="P27" s="82">
        <f t="shared" si="8"/>
        <v>0</v>
      </c>
      <c r="Q27" s="82">
        <f t="shared" si="8"/>
        <v>0</v>
      </c>
      <c r="R27" s="82">
        <f t="shared" si="8"/>
        <v>178965</v>
      </c>
      <c r="S27" s="82">
        <f t="shared" si="8"/>
        <v>17712606</v>
      </c>
      <c r="T27" s="82">
        <f t="shared" si="8"/>
        <v>16581893</v>
      </c>
      <c r="U27" s="82">
        <f t="shared" si="8"/>
        <v>4709849</v>
      </c>
      <c r="V27" s="82">
        <f t="shared" si="8"/>
        <v>0</v>
      </c>
      <c r="W27" s="82">
        <f t="shared" si="8"/>
        <v>0</v>
      </c>
      <c r="X27" s="82">
        <f t="shared" si="8"/>
        <v>0</v>
      </c>
      <c r="Y27" s="82">
        <f t="shared" si="8"/>
        <v>0</v>
      </c>
      <c r="Z27" s="1" t="b">
        <f t="shared" si="0"/>
        <v>1</v>
      </c>
      <c r="AA27" s="21">
        <f t="shared" si="1"/>
        <v>0.67049999999999998</v>
      </c>
      <c r="AB27" s="22" t="s">
        <v>96</v>
      </c>
      <c r="AC27" s="22" t="b">
        <f t="shared" si="3"/>
        <v>1</v>
      </c>
    </row>
    <row r="28" spans="1:29" ht="20.100000000000001" customHeight="1" x14ac:dyDescent="0.25">
      <c r="A28" s="97" t="s">
        <v>98</v>
      </c>
      <c r="B28" s="97"/>
      <c r="C28" s="97"/>
      <c r="D28" s="97"/>
      <c r="E28" s="97"/>
      <c r="F28" s="97"/>
      <c r="G28" s="97"/>
      <c r="H28" s="73">
        <f>SUMIF($C$3:$C$25,"N",H3:H25)</f>
        <v>12.151999999999999</v>
      </c>
      <c r="I28" s="74" t="s">
        <v>96</v>
      </c>
      <c r="J28" s="75">
        <f>SUMIF($C$3:$C$25,"N",J3:J25)</f>
        <v>33716180.829999998</v>
      </c>
      <c r="K28" s="75">
        <f>SUMIF($C$3:$C$25,"N",K3:K25)</f>
        <v>19117001.190000001</v>
      </c>
      <c r="L28" s="75">
        <f>SUMIF($C$3:$C$25,"N",L3:L25)</f>
        <v>14599179.640000001</v>
      </c>
      <c r="M28" s="76" t="s">
        <v>96</v>
      </c>
      <c r="N28" s="75">
        <f t="shared" ref="N28:Y28" si="9">SUMIF($C$3:$C$25,"N",N3:N25)</f>
        <v>0</v>
      </c>
      <c r="O28" s="75">
        <f t="shared" si="9"/>
        <v>0</v>
      </c>
      <c r="P28" s="77">
        <f t="shared" si="9"/>
        <v>0</v>
      </c>
      <c r="Q28" s="77">
        <f t="shared" si="9"/>
        <v>0</v>
      </c>
      <c r="R28" s="77">
        <f t="shared" si="9"/>
        <v>0</v>
      </c>
      <c r="S28" s="77">
        <f t="shared" si="9"/>
        <v>0</v>
      </c>
      <c r="T28" s="77">
        <f t="shared" si="9"/>
        <v>19117001.190000001</v>
      </c>
      <c r="U28" s="77">
        <f t="shared" si="9"/>
        <v>0</v>
      </c>
      <c r="V28" s="77">
        <f t="shared" si="9"/>
        <v>0</v>
      </c>
      <c r="W28" s="77">
        <f t="shared" si="9"/>
        <v>0</v>
      </c>
      <c r="X28" s="77">
        <f t="shared" si="9"/>
        <v>0</v>
      </c>
      <c r="Y28" s="77">
        <f t="shared" si="9"/>
        <v>0</v>
      </c>
      <c r="Z28" s="1" t="b">
        <f t="shared" si="0"/>
        <v>1</v>
      </c>
      <c r="AA28" s="21">
        <f t="shared" si="1"/>
        <v>0.56699999999999995</v>
      </c>
      <c r="AB28" s="22" t="s">
        <v>96</v>
      </c>
      <c r="AC28" s="22" t="b">
        <f t="shared" si="3"/>
        <v>1</v>
      </c>
    </row>
    <row r="29" spans="1:29" ht="20.100000000000001" customHeight="1" x14ac:dyDescent="0.25">
      <c r="A29" s="98" t="s">
        <v>99</v>
      </c>
      <c r="B29" s="98"/>
      <c r="C29" s="98"/>
      <c r="D29" s="98"/>
      <c r="E29" s="98"/>
      <c r="F29" s="98"/>
      <c r="G29" s="98"/>
      <c r="H29" s="78">
        <f>SUMIF($C$3:$C$25,"W",H3:H25)</f>
        <v>7.8569999999999993</v>
      </c>
      <c r="I29" s="79" t="s">
        <v>96</v>
      </c>
      <c r="J29" s="80">
        <f>SUMIF($C$3:$C$25,"W",J3:J25)</f>
        <v>53361896.43</v>
      </c>
      <c r="K29" s="80">
        <f>SUMIF($C$3:$C$25,"W",K3:K25)</f>
        <v>35851828</v>
      </c>
      <c r="L29" s="80">
        <f>SUMIF($C$3:$C$25,"W",L3:L25)</f>
        <v>17510068.43</v>
      </c>
      <c r="M29" s="81" t="s">
        <v>96</v>
      </c>
      <c r="N29" s="80">
        <f t="shared" ref="N29:Y29" si="10">SUMIF($C$3:$C$25,"W",N3:N25)</f>
        <v>0</v>
      </c>
      <c r="O29" s="80">
        <f t="shared" si="10"/>
        <v>0</v>
      </c>
      <c r="P29" s="82">
        <f t="shared" si="10"/>
        <v>0</v>
      </c>
      <c r="Q29" s="82">
        <f t="shared" si="10"/>
        <v>0</v>
      </c>
      <c r="R29" s="82">
        <f t="shared" si="10"/>
        <v>0</v>
      </c>
      <c r="S29" s="82">
        <f t="shared" si="10"/>
        <v>0</v>
      </c>
      <c r="T29" s="82">
        <f t="shared" si="10"/>
        <v>20931541</v>
      </c>
      <c r="U29" s="82">
        <f t="shared" si="10"/>
        <v>14920287</v>
      </c>
      <c r="V29" s="82">
        <f t="shared" si="10"/>
        <v>0</v>
      </c>
      <c r="W29" s="82">
        <f t="shared" si="10"/>
        <v>0</v>
      </c>
      <c r="X29" s="82">
        <f t="shared" si="10"/>
        <v>0</v>
      </c>
      <c r="Y29" s="82">
        <f t="shared" si="10"/>
        <v>0</v>
      </c>
      <c r="Z29" s="1" t="b">
        <f t="shared" si="0"/>
        <v>1</v>
      </c>
      <c r="AA29" s="21">
        <f t="shared" si="1"/>
        <v>0.67190000000000005</v>
      </c>
      <c r="AB29" s="22" t="s">
        <v>96</v>
      </c>
      <c r="AC29" s="22" t="b">
        <f t="shared" si="3"/>
        <v>1</v>
      </c>
    </row>
    <row r="30" spans="1:29" x14ac:dyDescent="0.25">
      <c r="A30" s="83"/>
      <c r="B30" s="83"/>
      <c r="C30" s="83"/>
      <c r="D30" s="83"/>
      <c r="E30" s="83"/>
      <c r="F30" s="83"/>
      <c r="G30" s="83"/>
    </row>
    <row r="31" spans="1:29" x14ac:dyDescent="0.25">
      <c r="A31" s="84" t="s">
        <v>100</v>
      </c>
      <c r="B31" s="84"/>
      <c r="C31" s="84"/>
      <c r="D31" s="84"/>
      <c r="E31" s="84"/>
      <c r="F31" s="84"/>
      <c r="G31" s="84"/>
      <c r="H31" s="85"/>
      <c r="I31" s="85"/>
      <c r="J31" s="86"/>
      <c r="K31" s="85"/>
      <c r="L31" s="85"/>
      <c r="M31" s="87"/>
      <c r="N31" s="85"/>
      <c r="O31" s="85"/>
      <c r="P31" s="85"/>
      <c r="Q31" s="85"/>
      <c r="R31" s="88"/>
      <c r="S31" s="88"/>
      <c r="T31" s="89"/>
      <c r="U31" s="88"/>
      <c r="V31" s="88"/>
      <c r="W31" s="88"/>
      <c r="X31" s="88"/>
      <c r="Y31" s="88"/>
      <c r="Z31" s="1"/>
      <c r="AC31" s="22"/>
    </row>
    <row r="32" spans="1:29" x14ac:dyDescent="0.25">
      <c r="A32" s="90" t="s">
        <v>101</v>
      </c>
      <c r="B32" s="90"/>
      <c r="C32" s="90"/>
      <c r="D32" s="90"/>
      <c r="E32" s="90"/>
      <c r="F32" s="90"/>
      <c r="G32" s="90"/>
      <c r="H32" s="85"/>
      <c r="I32" s="85"/>
      <c r="J32" s="85"/>
      <c r="K32" s="85"/>
      <c r="L32" s="85"/>
      <c r="M32" s="87"/>
      <c r="N32" s="85"/>
      <c r="O32" s="85"/>
      <c r="P32" s="85"/>
      <c r="Q32" s="85"/>
      <c r="R32" s="88"/>
      <c r="S32" s="88"/>
      <c r="T32" s="89"/>
      <c r="U32" s="88"/>
      <c r="V32" s="88"/>
      <c r="W32" s="88"/>
      <c r="X32" s="88"/>
      <c r="Y32" s="88"/>
      <c r="Z32" s="1"/>
    </row>
    <row r="33" spans="1:17" x14ac:dyDescent="0.25">
      <c r="A33" s="84" t="s">
        <v>102</v>
      </c>
      <c r="B33" s="91"/>
      <c r="C33" s="91"/>
      <c r="D33" s="91"/>
      <c r="E33" s="91"/>
      <c r="F33" s="91"/>
      <c r="G33" s="91"/>
      <c r="H33" s="92"/>
      <c r="I33" s="92"/>
      <c r="J33" s="92"/>
      <c r="K33" s="92"/>
      <c r="L33" s="92"/>
      <c r="M33" s="87"/>
      <c r="N33" s="92"/>
      <c r="O33" s="92"/>
      <c r="P33" s="92"/>
      <c r="Q33" s="92"/>
    </row>
    <row r="34" spans="1:17" x14ac:dyDescent="0.25">
      <c r="A34" s="93" t="s">
        <v>103</v>
      </c>
      <c r="B34" s="93"/>
      <c r="C34" s="93"/>
      <c r="D34" s="93"/>
      <c r="E34" s="93"/>
      <c r="F34" s="93"/>
      <c r="G34" s="93"/>
      <c r="H34" s="92"/>
      <c r="I34" s="92"/>
      <c r="J34" s="92"/>
      <c r="K34" s="92"/>
      <c r="L34" s="92"/>
      <c r="M34" s="87"/>
      <c r="N34" s="92"/>
      <c r="O34" s="92"/>
      <c r="P34" s="92"/>
      <c r="Q34" s="92"/>
    </row>
  </sheetData>
  <mergeCells count="18">
    <mergeCell ref="A29:G29"/>
    <mergeCell ref="G1:G2"/>
    <mergeCell ref="H1:H2"/>
    <mergeCell ref="I1:I2"/>
    <mergeCell ref="J1:J2"/>
    <mergeCell ref="A1:A2"/>
    <mergeCell ref="B1:B2"/>
    <mergeCell ref="C1:C2"/>
    <mergeCell ref="D1:D2"/>
    <mergeCell ref="E1:E2"/>
    <mergeCell ref="F1:F2"/>
    <mergeCell ref="M1:M2"/>
    <mergeCell ref="N1:Y1"/>
    <mergeCell ref="A26:G26"/>
    <mergeCell ref="A27:G27"/>
    <mergeCell ref="A28:G28"/>
    <mergeCell ref="K1:K2"/>
    <mergeCell ref="L1:L2"/>
  </mergeCells>
  <conditionalFormatting sqref="E12:M22 B12:B22 B25 E25:M25">
    <cfRule type="expression" dxfId="19" priority="16">
      <formula>$P12="odrzucenie"</formula>
    </cfRule>
    <cfRule type="expression" dxfId="18" priority="17">
      <formula>$P12="rezygnacja"</formula>
    </cfRule>
  </conditionalFormatting>
  <conditionalFormatting sqref="Z3:AB29">
    <cfRule type="containsText" dxfId="17" priority="19" operator="containsText" text="fałsz">
      <formula>NOT(ISERROR(SEARCH("fałsz",Z3)))</formula>
    </cfRule>
  </conditionalFormatting>
  <conditionalFormatting sqref="Z3:AC29">
    <cfRule type="cellIs" dxfId="16" priority="18" operator="equal">
      <formula>FALSE</formula>
    </cfRule>
  </conditionalFormatting>
  <conditionalFormatting sqref="AC31">
    <cfRule type="cellIs" dxfId="15" priority="20" operator="equal">
      <formula>FALSE</formula>
    </cfRule>
  </conditionalFormatting>
  <conditionalFormatting sqref="D12:D22 D25">
    <cfRule type="expression" dxfId="14" priority="14">
      <formula>$P12="odrzucenie"</formula>
    </cfRule>
    <cfRule type="expression" dxfId="13" priority="15">
      <formula>$P12="rezygnacja"</formula>
    </cfRule>
  </conditionalFormatting>
  <conditionalFormatting sqref="B3:B4">
    <cfRule type="expression" dxfId="12" priority="10">
      <formula>$O3="p"</formula>
    </cfRule>
    <cfRule type="expression" dxfId="11" priority="11">
      <formula>$O3="k"</formula>
    </cfRule>
    <cfRule type="expression" dxfId="10" priority="12">
      <formula>$N3="odrzucenie"</formula>
    </cfRule>
    <cfRule type="expression" dxfId="9" priority="13">
      <formula>$N3="rezygnacja"</formula>
    </cfRule>
  </conditionalFormatting>
  <conditionalFormatting sqref="S11:T11">
    <cfRule type="expression" dxfId="8" priority="9">
      <formula>$Q11="odrzucenie"</formula>
    </cfRule>
  </conditionalFormatting>
  <conditionalFormatting sqref="B23 E23:M23">
    <cfRule type="expression" dxfId="7" priority="7">
      <formula>$P23="odrzucenie"</formula>
    </cfRule>
    <cfRule type="expression" dxfId="6" priority="8">
      <formula>$P23="rezygnacja"</formula>
    </cfRule>
  </conditionalFormatting>
  <conditionalFormatting sqref="D23">
    <cfRule type="expression" dxfId="5" priority="5">
      <formula>$P23="odrzucenie"</formula>
    </cfRule>
    <cfRule type="expression" dxfId="4" priority="6">
      <formula>$P23="rezygnacja"</formula>
    </cfRule>
  </conditionalFormatting>
  <conditionalFormatting sqref="B24 E24:M24">
    <cfRule type="expression" dxfId="3" priority="3">
      <formula>$P24="odrzucenie"</formula>
    </cfRule>
    <cfRule type="expression" dxfId="2" priority="4">
      <formula>$P24="rezygnacja"</formula>
    </cfRule>
  </conditionalFormatting>
  <conditionalFormatting sqref="D24">
    <cfRule type="expression" dxfId="1" priority="1">
      <formula>$P24="odrzucenie"</formula>
    </cfRule>
    <cfRule type="expression" dxfId="0" priority="2">
      <formula>$P24="rezygnacja"</formula>
    </cfRule>
  </conditionalFormatting>
  <dataValidations count="2">
    <dataValidation type="list" allowBlank="1" showInputMessage="1" showErrorMessage="1" sqref="G3:G25" xr:uid="{9F3675BD-A1F2-407D-9669-9015AC5A29E0}">
      <formula1>"B,P,R"</formula1>
    </dataValidation>
    <dataValidation type="list" allowBlank="1" showInputMessage="1" showErrorMessage="1" sqref="C12:C25" xr:uid="{FC7FBA1E-E1D5-4F0F-8434-381F30FC9264}">
      <formula1>"N,K,W"</formula1>
    </dataValidation>
  </dataValidations>
  <pageMargins left="0.23622047244094491" right="0.23622047244094491" top="0.74803149606299213" bottom="0.74803149606299213" header="0.31496062992125984" footer="0.31496062992125984"/>
  <pageSetup paperSize="256" scale="31" fitToHeight="0" orientation="portrait" horizontalDpi="4294967295" verticalDpi="4294967295" r:id="rId1"/>
  <headerFooter>
    <oddHeader>&amp;LWojewództwo świętokrzyskie - zadania powiatowe lista podstawowa</oddHeader>
    <oddFooter>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pow podst</vt:lpstr>
      <vt:lpstr>'pow podst'!Obszar_wydruku</vt:lpstr>
      <vt:lpstr>'pow podst'!Tytuły_wydruku</vt:lpstr>
    </vt:vector>
  </TitlesOfParts>
  <Company>SUW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Jalosinska, Malgorzata</dc:creator>
  <cp:lastModifiedBy>Jalosinska, Malgorzata</cp:lastModifiedBy>
  <dcterms:created xsi:type="dcterms:W3CDTF">2025-08-26T10:07:28Z</dcterms:created>
  <dcterms:modified xsi:type="dcterms:W3CDTF">2025-08-26T10:14:12Z</dcterms:modified>
</cp:coreProperties>
</file>