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bzfe25\Downloads\"/>
    </mc:Choice>
  </mc:AlternateContent>
  <xr:revisionPtr revIDLastSave="0" documentId="13_ncr:1_{148801CA-68A8-4680-9BF8-021BA2F58E37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gm podst" sheetId="5" r:id="rId1"/>
  </sheets>
  <definedNames>
    <definedName name="_xlnm._FilterDatabase" localSheetId="0" hidden="1">'gm podst'!$D$1:$D$68</definedName>
    <definedName name="_xlnm.Print_Area" localSheetId="0">'gm podst'!$A$1:$Z$68</definedName>
    <definedName name="_xlnm.Print_Titles" localSheetId="0">'gm podst'!$1:$2</definedName>
  </definedNames>
  <calcPr calcId="191029"/>
</workbook>
</file>

<file path=xl/calcChain.xml><?xml version="1.0" encoding="utf-8"?>
<calcChain xmlns="http://schemas.openxmlformats.org/spreadsheetml/2006/main">
  <c r="L59" i="5" l="1"/>
  <c r="M59" i="5" l="1"/>
  <c r="AA58" i="5"/>
  <c r="AB58" i="5"/>
  <c r="AC58" i="5" s="1"/>
  <c r="AD58" i="5"/>
  <c r="AA59" i="5"/>
  <c r="AB59" i="5"/>
  <c r="AC59" i="5" s="1"/>
  <c r="AD59" i="5"/>
  <c r="U59" i="5"/>
  <c r="U32" i="5" l="1"/>
  <c r="U46" i="5" l="1"/>
  <c r="U31" i="5"/>
  <c r="AA57" i="5" l="1"/>
  <c r="AB57" i="5"/>
  <c r="AC57" i="5" s="1"/>
  <c r="AD57" i="5"/>
  <c r="U56" i="5"/>
  <c r="U52" i="5"/>
  <c r="U39" i="5" l="1"/>
  <c r="AB55" i="5" l="1"/>
  <c r="AC55" i="5" s="1"/>
  <c r="AA56" i="5"/>
  <c r="AB56" i="5"/>
  <c r="AC56" i="5" s="1"/>
  <c r="AD56" i="5"/>
  <c r="U55" i="5"/>
  <c r="AA55" i="5" s="1"/>
  <c r="M55" i="5"/>
  <c r="L55" i="5"/>
  <c r="AD55" i="5" s="1"/>
  <c r="U51" i="5"/>
  <c r="U54" i="5"/>
  <c r="U35" i="5"/>
  <c r="U42" i="5" l="1"/>
  <c r="M42" i="5"/>
  <c r="M16" i="5" l="1"/>
  <c r="AA48" i="5" l="1"/>
  <c r="AB48" i="5"/>
  <c r="AC48" i="5" s="1"/>
  <c r="AD48" i="5"/>
  <c r="AA49" i="5"/>
  <c r="AB49" i="5"/>
  <c r="AC49" i="5" s="1"/>
  <c r="AD49" i="5"/>
  <c r="AA50" i="5"/>
  <c r="AB50" i="5"/>
  <c r="AC50" i="5" s="1"/>
  <c r="AD50" i="5"/>
  <c r="AA51" i="5"/>
  <c r="AB51" i="5"/>
  <c r="AC51" i="5" s="1"/>
  <c r="AD51" i="5"/>
  <c r="AA52" i="5"/>
  <c r="AB52" i="5"/>
  <c r="AC52" i="5" s="1"/>
  <c r="AD52" i="5"/>
  <c r="AA53" i="5"/>
  <c r="AB53" i="5"/>
  <c r="AC53" i="5" s="1"/>
  <c r="AD53" i="5"/>
  <c r="AA54" i="5"/>
  <c r="AB54" i="5"/>
  <c r="AC54" i="5" s="1"/>
  <c r="AD54" i="5"/>
  <c r="AA26" i="5" l="1"/>
  <c r="AB26" i="5"/>
  <c r="AC26" i="5" s="1"/>
  <c r="AD26" i="5"/>
  <c r="AA27" i="5"/>
  <c r="AB27" i="5"/>
  <c r="AC27" i="5" s="1"/>
  <c r="AD27" i="5"/>
  <c r="AA28" i="5"/>
  <c r="AB28" i="5"/>
  <c r="AC28" i="5" s="1"/>
  <c r="AD28" i="5"/>
  <c r="AA29" i="5"/>
  <c r="AB29" i="5"/>
  <c r="AC29" i="5" s="1"/>
  <c r="AD29" i="5"/>
  <c r="AA30" i="5"/>
  <c r="AB30" i="5"/>
  <c r="AC30" i="5" s="1"/>
  <c r="AD30" i="5"/>
  <c r="AA31" i="5"/>
  <c r="AB31" i="5"/>
  <c r="AC31" i="5" s="1"/>
  <c r="AD31" i="5"/>
  <c r="AA32" i="5"/>
  <c r="AB32" i="5"/>
  <c r="AC32" i="5" s="1"/>
  <c r="AD32" i="5"/>
  <c r="AA33" i="5"/>
  <c r="AB33" i="5"/>
  <c r="AC33" i="5" s="1"/>
  <c r="AD33" i="5"/>
  <c r="AA34" i="5"/>
  <c r="AB34" i="5"/>
  <c r="AC34" i="5" s="1"/>
  <c r="AD34" i="5"/>
  <c r="AA35" i="5"/>
  <c r="AB35" i="5"/>
  <c r="AC35" i="5" s="1"/>
  <c r="AD35" i="5"/>
  <c r="AA36" i="5"/>
  <c r="AB36" i="5"/>
  <c r="AC36" i="5" s="1"/>
  <c r="AD36" i="5"/>
  <c r="AA37" i="5"/>
  <c r="AB37" i="5"/>
  <c r="AC37" i="5" s="1"/>
  <c r="AD37" i="5"/>
  <c r="AA38" i="5"/>
  <c r="AB38" i="5"/>
  <c r="AC38" i="5" s="1"/>
  <c r="AD38" i="5"/>
  <c r="AA39" i="5"/>
  <c r="AB39" i="5"/>
  <c r="AC39" i="5" s="1"/>
  <c r="AD39" i="5"/>
  <c r="AA40" i="5"/>
  <c r="AB40" i="5"/>
  <c r="AC40" i="5" s="1"/>
  <c r="AD40" i="5"/>
  <c r="AA41" i="5"/>
  <c r="AB41" i="5"/>
  <c r="AC41" i="5" s="1"/>
  <c r="AD41" i="5"/>
  <c r="AA42" i="5"/>
  <c r="AB42" i="5"/>
  <c r="AC42" i="5" s="1"/>
  <c r="AD42" i="5"/>
  <c r="AA43" i="5"/>
  <c r="AB43" i="5"/>
  <c r="AC43" i="5" s="1"/>
  <c r="AD43" i="5"/>
  <c r="AA44" i="5"/>
  <c r="AB44" i="5"/>
  <c r="AC44" i="5" s="1"/>
  <c r="AD44" i="5"/>
  <c r="AA45" i="5"/>
  <c r="AB45" i="5"/>
  <c r="AC45" i="5" s="1"/>
  <c r="AD45" i="5"/>
  <c r="AA46" i="5"/>
  <c r="AB46" i="5"/>
  <c r="AC46" i="5" s="1"/>
  <c r="AD46" i="5"/>
  <c r="AA47" i="5"/>
  <c r="AB47" i="5"/>
  <c r="AC47" i="5" s="1"/>
  <c r="AD47" i="5"/>
  <c r="T23" i="5" l="1"/>
  <c r="AA23" i="5" s="1"/>
  <c r="M23" i="5"/>
  <c r="AD23" i="5" s="1"/>
  <c r="AB23" i="5"/>
  <c r="AC23" i="5" s="1"/>
  <c r="AA24" i="5"/>
  <c r="AB24" i="5"/>
  <c r="AC24" i="5" s="1"/>
  <c r="AD24" i="5"/>
  <c r="AA25" i="5"/>
  <c r="AB25" i="5"/>
  <c r="AC25" i="5" s="1"/>
  <c r="AD25" i="5"/>
  <c r="AA21" i="5"/>
  <c r="AB21" i="5"/>
  <c r="AC21" i="5" s="1"/>
  <c r="AD21" i="5"/>
  <c r="AA22" i="5"/>
  <c r="AB22" i="5"/>
  <c r="AC22" i="5" s="1"/>
  <c r="AD22" i="5"/>
  <c r="M12" i="5"/>
  <c r="M11" i="5"/>
  <c r="M8" i="5"/>
  <c r="AA8" i="5" l="1"/>
  <c r="AB8" i="5"/>
  <c r="AC8" i="5" s="1"/>
  <c r="AD8" i="5"/>
  <c r="AA9" i="5"/>
  <c r="AB9" i="5"/>
  <c r="AC9" i="5" s="1"/>
  <c r="AD9" i="5"/>
  <c r="AA10" i="5"/>
  <c r="AB10" i="5"/>
  <c r="AC10" i="5" s="1"/>
  <c r="AD10" i="5"/>
  <c r="AA11" i="5"/>
  <c r="AB11" i="5"/>
  <c r="AC11" i="5" s="1"/>
  <c r="AD11" i="5"/>
  <c r="AA12" i="5"/>
  <c r="AB12" i="5"/>
  <c r="AC12" i="5" s="1"/>
  <c r="AD12" i="5"/>
  <c r="AA13" i="5"/>
  <c r="AB13" i="5"/>
  <c r="AC13" i="5" s="1"/>
  <c r="AD13" i="5"/>
  <c r="AA14" i="5"/>
  <c r="AB14" i="5"/>
  <c r="AC14" i="5" s="1"/>
  <c r="AD14" i="5"/>
  <c r="AA15" i="5"/>
  <c r="AB15" i="5"/>
  <c r="AC15" i="5" s="1"/>
  <c r="AD15" i="5"/>
  <c r="AA16" i="5"/>
  <c r="AB16" i="5"/>
  <c r="AC16" i="5" s="1"/>
  <c r="AD16" i="5"/>
  <c r="AA17" i="5"/>
  <c r="AB17" i="5"/>
  <c r="AC17" i="5" s="1"/>
  <c r="AD17" i="5"/>
  <c r="AA18" i="5"/>
  <c r="AB18" i="5"/>
  <c r="AC18" i="5" s="1"/>
  <c r="AD18" i="5"/>
  <c r="AA19" i="5"/>
  <c r="AB19" i="5"/>
  <c r="AC19" i="5" s="1"/>
  <c r="AD19" i="5"/>
  <c r="AD20" i="5" l="1"/>
  <c r="AB20" i="5"/>
  <c r="AC20" i="5" s="1"/>
  <c r="AA20" i="5"/>
  <c r="AA3" i="5" l="1"/>
  <c r="AB3" i="5"/>
  <c r="AC3" i="5" s="1"/>
  <c r="AD3" i="5"/>
  <c r="AA4" i="5"/>
  <c r="AB4" i="5"/>
  <c r="AC4" i="5" s="1"/>
  <c r="AD4" i="5"/>
  <c r="AA5" i="5"/>
  <c r="AB5" i="5"/>
  <c r="AC5" i="5" s="1"/>
  <c r="AD5" i="5"/>
  <c r="AA6" i="5"/>
  <c r="AB6" i="5"/>
  <c r="AC6" i="5" s="1"/>
  <c r="AD6" i="5"/>
  <c r="AA7" i="5"/>
  <c r="AB7" i="5"/>
  <c r="AC7" i="5" s="1"/>
  <c r="AD7" i="5"/>
  <c r="Z63" i="5" l="1"/>
  <c r="Y63" i="5"/>
  <c r="Z62" i="5"/>
  <c r="Y62" i="5"/>
  <c r="Z61" i="5"/>
  <c r="Y61" i="5"/>
  <c r="Z60" i="5"/>
  <c r="Y60" i="5"/>
  <c r="X63" i="5" l="1"/>
  <c r="W63" i="5"/>
  <c r="V63" i="5"/>
  <c r="U63" i="5"/>
  <c r="T63" i="5"/>
  <c r="S63" i="5"/>
  <c r="R63" i="5"/>
  <c r="Q63" i="5"/>
  <c r="P63" i="5"/>
  <c r="O63" i="5"/>
  <c r="X62" i="5"/>
  <c r="W62" i="5"/>
  <c r="V62" i="5"/>
  <c r="U62" i="5"/>
  <c r="T62" i="5"/>
  <c r="S62" i="5"/>
  <c r="R62" i="5"/>
  <c r="Q62" i="5"/>
  <c r="P62" i="5"/>
  <c r="O62" i="5"/>
  <c r="X61" i="5"/>
  <c r="W61" i="5"/>
  <c r="V61" i="5"/>
  <c r="U61" i="5"/>
  <c r="T61" i="5"/>
  <c r="S61" i="5"/>
  <c r="R61" i="5"/>
  <c r="Q61" i="5"/>
  <c r="P61" i="5"/>
  <c r="O61" i="5"/>
  <c r="M63" i="5"/>
  <c r="L63" i="5"/>
  <c r="K63" i="5"/>
  <c r="M62" i="5"/>
  <c r="L62" i="5"/>
  <c r="K62" i="5"/>
  <c r="M61" i="5"/>
  <c r="L61" i="5"/>
  <c r="K61" i="5"/>
  <c r="I62" i="5"/>
  <c r="I61" i="5"/>
  <c r="AA62" i="5" l="1"/>
  <c r="AA63" i="5"/>
  <c r="AA61" i="5"/>
  <c r="AB61" i="5"/>
  <c r="AD61" i="5"/>
  <c r="I63" i="5" l="1"/>
  <c r="AB62" i="5" l="1"/>
  <c r="AD62" i="5"/>
  <c r="AB63" i="5"/>
  <c r="AD63" i="5"/>
  <c r="X60" i="5" l="1"/>
  <c r="W60" i="5"/>
  <c r="V60" i="5"/>
  <c r="U60" i="5"/>
  <c r="T60" i="5"/>
  <c r="S60" i="5"/>
  <c r="R60" i="5"/>
  <c r="Q60" i="5"/>
  <c r="P60" i="5"/>
  <c r="O60" i="5"/>
  <c r="L60" i="5"/>
  <c r="K60" i="5"/>
  <c r="I60" i="5"/>
  <c r="AA60" i="5" l="1"/>
  <c r="AB60" i="5"/>
  <c r="M60" i="5"/>
  <c r="AD60" i="5" s="1"/>
</calcChain>
</file>

<file path=xl/sharedStrings.xml><?xml version="1.0" encoding="utf-8"?>
<sst xmlns="http://schemas.openxmlformats.org/spreadsheetml/2006/main" count="437" uniqueCount="223">
  <si>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</si>
  <si>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</si>
  <si>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</si>
  <si>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</si>
  <si>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</si>
  <si>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</si>
  <si>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</si>
  <si>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</si>
  <si>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</si>
  <si>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</si>
  <si>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</si>
  <si>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 (w zł)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</si>
  <si>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</si>
  <si>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</si>
  <si>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</si>
  <si>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</si>
  <si>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</si>
  <si>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</si>
  <si>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</si>
  <si>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</si>
  <si>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</si>
  <si>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kontynuowane zadania wieloletnie</t>
  </si>
  <si>
    <t>nowe zadania jednoroczne</t>
  </si>
  <si>
    <t>nowe zadania wieloletnie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</si>
  <si>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</si>
  <si>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</si>
  <si>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</si>
  <si>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</si>
  <si>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K</t>
  </si>
  <si>
    <t>B</t>
  </si>
  <si>
    <t>P</t>
  </si>
  <si>
    <t>Gmina Chęciny</t>
  </si>
  <si>
    <t>kielecki</t>
  </si>
  <si>
    <t>Gmina Zagnańsk</t>
  </si>
  <si>
    <t>30/A/2023</t>
  </si>
  <si>
    <t>Gmina Busko-Zdrój</t>
  </si>
  <si>
    <t>buski</t>
  </si>
  <si>
    <t>Rozbudowa ulicy Zielonej i ulicy Batalionów Chłopskich nr 314057T w Busku-Zdroju</t>
  </si>
  <si>
    <t>10.2023 09.2025</t>
  </si>
  <si>
    <t>Gmina Końskie</t>
  </si>
  <si>
    <t>konecki</t>
  </si>
  <si>
    <t>Gmina Pińczów</t>
  </si>
  <si>
    <t>pińczowski</t>
  </si>
  <si>
    <t>skarżyski</t>
  </si>
  <si>
    <t>106/A/2023</t>
  </si>
  <si>
    <t>Budowa drogi od Osiedla Sosnówka do ul. Partyzantów w Chęcinach</t>
  </si>
  <si>
    <t>09.2023 11.2025</t>
  </si>
  <si>
    <t>28/A/2023</t>
  </si>
  <si>
    <t>Przebudowa i rozbudowa ul. Kochanowskiego nr 314141T, ul. Polnej nr 314105T w Busku-Zdroju</t>
  </si>
  <si>
    <t>10.2023 11.2025</t>
  </si>
  <si>
    <t>sandomierski</t>
  </si>
  <si>
    <t>213/A/2023</t>
  </si>
  <si>
    <t xml:space="preserve">Budowa dróg wraz z odwodnieniem i oświetleniem na terenie osiedla Skiby, gmina Chęciny - część 2 </t>
  </si>
  <si>
    <t>04.2023 09.2025</t>
  </si>
  <si>
    <t>207/A/2023</t>
  </si>
  <si>
    <t>Gmina Górno</t>
  </si>
  <si>
    <t xml:space="preserve">Budowa drogi do hydroforni w Leszczynach i odcinka w stronę cmentarza, oznaczonej w miejscowym planie zagospodarowania przestrzennego symbolami 2KDD, 3KDD i 5KDD </t>
  </si>
  <si>
    <t>01.2023 10.2025</t>
  </si>
  <si>
    <t>12/A/2024</t>
  </si>
  <si>
    <t>277/A/2024</t>
  </si>
  <si>
    <t>N</t>
  </si>
  <si>
    <t>Gmina Starachowice</t>
  </si>
  <si>
    <t>Gmina Nowa Słupia</t>
  </si>
  <si>
    <t>Gmina Skarżysko-Kościelne</t>
  </si>
  <si>
    <t>Gmina Połaniec</t>
  </si>
  <si>
    <t>Gmina Bodzechów</t>
  </si>
  <si>
    <t>starachowicki</t>
  </si>
  <si>
    <t>opatowski</t>
  </si>
  <si>
    <t>Rozbudowa ul. Rehabilitacyjnej nr 314110T w Busku-Zdroju</t>
  </si>
  <si>
    <t>Budowa ul. Racławickiej w Skarżysku Kościelnym</t>
  </si>
  <si>
    <t>08.2024 07.2026</t>
  </si>
  <si>
    <t>03.2024 10.2025</t>
  </si>
  <si>
    <t>jędrzejowski</t>
  </si>
  <si>
    <t>staszowski</t>
  </si>
  <si>
    <t>ostrowiecki</t>
  </si>
  <si>
    <t>57/A/2024</t>
  </si>
  <si>
    <t>Gmina Samborzec</t>
  </si>
  <si>
    <t>Gmina Morawica</t>
  </si>
  <si>
    <t>Gmina Skarżysko-Kamienna</t>
  </si>
  <si>
    <t>Gmina Nowiny</t>
  </si>
  <si>
    <t>10.2024 11.2025</t>
  </si>
  <si>
    <t>Przebudowa drogi gminnej Siedlce - Wojkowiec (II linia zabudowy)</t>
  </si>
  <si>
    <t>124/A/2024</t>
  </si>
  <si>
    <t>126/A/2024</t>
  </si>
  <si>
    <t>Gmina Waśniów</t>
  </si>
  <si>
    <t>Gmina Sandomierz</t>
  </si>
  <si>
    <t>Gmina Bieliny</t>
  </si>
  <si>
    <t>Gmina Ostrowiec Świętokrzyski</t>
  </si>
  <si>
    <t>Budowa dróg wraz z odwodnieniem i oświetleniem na terenie osiedla Skiby, gmina Chęciny - etap 3</t>
  </si>
  <si>
    <t>Budowa dróg wraz z odwodnieniem i oświetleniem na terenie osiedla Skiby, gmina Chęciny - etap 4</t>
  </si>
  <si>
    <t>08.2024 11.2026</t>
  </si>
  <si>
    <t>18/A/2024</t>
  </si>
  <si>
    <t>46/A/2024</t>
  </si>
  <si>
    <t>47/A/2024</t>
  </si>
  <si>
    <t>45/A/2024</t>
  </si>
  <si>
    <t>Gmina Raków</t>
  </si>
  <si>
    <t>Rozbudowa ul. Ogrodowej nr 314097T w Busku-Zdroju wraz z budową i przebudową niezbędnej infrastruktury technicznej</t>
  </si>
  <si>
    <t>Budowa drogi gminnej w msc. Jaworze, gm. Zagnańsk</t>
  </si>
  <si>
    <t>Budowa drogi gminnej ul. Laskowa, gmina Zagnańsk</t>
  </si>
  <si>
    <t>Budowa drogi w msc. Zachełmie ul. Chełmowa w Gminie Zagnańsk</t>
  </si>
  <si>
    <t>01.2024 11.2025</t>
  </si>
  <si>
    <t>75/A/2024</t>
  </si>
  <si>
    <t>76/A/2024</t>
  </si>
  <si>
    <t>78/A/2024</t>
  </si>
  <si>
    <t>173/A/2024</t>
  </si>
  <si>
    <t>Gmina Pacanów</t>
  </si>
  <si>
    <t>Przebudowa drogi gminnej - ul. Zwycięstwa w Końskich</t>
  </si>
  <si>
    <t>Przebudowa drogi gminnej - ul. Mikołaja Kopernika w Końskich</t>
  </si>
  <si>
    <t>Przebudowa drogi gminnej - ul. Robotniczej w Końskich</t>
  </si>
  <si>
    <t>Budowa i rozbudowa drogi gminnej nr 302121T - ul. Północnej na odcinku od skrzyżowania z ul. Las Rzeczki do skrzyżowania z ul. lłżecką w Ostrowcu Świętokrzyskim</t>
  </si>
  <si>
    <t>Gmina Sędziszów</t>
  </si>
  <si>
    <t>09.2024 08.2026</t>
  </si>
  <si>
    <t>09.2024 10.2025</t>
  </si>
  <si>
    <t>07.2024 10.2025</t>
  </si>
  <si>
    <t>54/A/2024</t>
  </si>
  <si>
    <t>171/A/2024</t>
  </si>
  <si>
    <t>172/A/2024</t>
  </si>
  <si>
    <t>Gmina Ożarów</t>
  </si>
  <si>
    <t>Budowa ulicy w Pińczowie oznaczonej w Miejscowym Planie Zagospodarowania Przestrzennego 3KDD i 5KDD (droga gminna dojazdowa)</t>
  </si>
  <si>
    <t>Budowa drogi gminnej ul. Zwierzynieckiej w Ostrowcu Świętokrzyskim</t>
  </si>
  <si>
    <t>Rozbudowa drogi gminnej nr 302020T - ul. Miodowej na odcinku od skrzyżowania z ul. Zwierzyniecką do skrzyżowania z ul. Gościniec w Ostrowcu Świętokrzyskim</t>
  </si>
  <si>
    <t>07.2024 09.2025</t>
  </si>
  <si>
    <t>W</t>
  </si>
  <si>
    <t>05.2025 11.2026</t>
  </si>
  <si>
    <t>06.2025 05.2026</t>
  </si>
  <si>
    <t>R</t>
  </si>
  <si>
    <t>04.2025 10.2025</t>
  </si>
  <si>
    <t>03.2025 12.2025</t>
  </si>
  <si>
    <t>04.2025 11.2025</t>
  </si>
  <si>
    <t>6/A/2025</t>
  </si>
  <si>
    <t xml:space="preserve">Budowa drogi gminnej od drogi gminnej 352075T Rudki ul. Spółdzielcza w kierunku drogi wewnętrznej ul. Kościelnej </t>
  </si>
  <si>
    <t>04.2025 03.2026</t>
  </si>
  <si>
    <t>76/A/2025</t>
  </si>
  <si>
    <t>Budowa drogi gminnej łączącej ul. Polną z ul. Denkowską w Ostrowcu Świętokrzyskim</t>
  </si>
  <si>
    <t>5/A/2025</t>
  </si>
  <si>
    <t>Budowa drogi gminnej przy cmentarzu w msc. Nowa Słupia - odcinek od drogi wojewódzkiej DW756 do drogi wojewódzkiej DW751</t>
  </si>
  <si>
    <t>82/A/2025</t>
  </si>
  <si>
    <t>Budowa ulicy łączącej ul. Ceglaną w Busku-Zdroju z ul. Korczyńską w Zbludowicach wraz z budową ronda</t>
  </si>
  <si>
    <t>06.2025 12.2027</t>
  </si>
  <si>
    <t>26/A/2025</t>
  </si>
  <si>
    <t>Budowa skrzyżowań ul. Starowarszawskiej z ul. Targową oraz ul. Starowarszawskiej z ul. Warszawską i Spółdzielczą w Końskich</t>
  </si>
  <si>
    <t>02.2025 12.2026</t>
  </si>
  <si>
    <t>77/A/2025</t>
  </si>
  <si>
    <t>Przebudowa drogi gminnej nr 302158T - ulicy Osadowej w Ostrowcu Świętokrzyskim</t>
  </si>
  <si>
    <t>75/A/2025</t>
  </si>
  <si>
    <t>Budowa drogi gminnej Nr 360084T ul. Przemysłowej w mieście Ożarów o początku od skrzyżowania z drogą powiatową ul. Kościuszki i końcu do skrzyżowania z drogą krajową Nr 79 ul. Kochanowskiego</t>
  </si>
  <si>
    <t>04.2025 10.2027</t>
  </si>
  <si>
    <t>33/A/2025</t>
  </si>
  <si>
    <t>Przebudowa drogi gminnej nr 361002T Zołcza - Wójcza w km 1+520 - 2+510</t>
  </si>
  <si>
    <t>06.2025 10.2025</t>
  </si>
  <si>
    <t>38/A/2025</t>
  </si>
  <si>
    <t>Gmina Oleśnica</t>
  </si>
  <si>
    <t>Poprawa bezpieczeństwa na terenie gminy Oleśnica poprzez przebudowę drogi w miejscowości Borzymów</t>
  </si>
  <si>
    <t>05.2025 10.2025</t>
  </si>
  <si>
    <t>172/A/2025</t>
  </si>
  <si>
    <t>Gmina Rytwiany</t>
  </si>
  <si>
    <t>Przebudowa drogi gminnej nr 371067T w miejscowości Strzegomek</t>
  </si>
  <si>
    <t>01.2025 12.2025</t>
  </si>
  <si>
    <t>24/A/2025</t>
  </si>
  <si>
    <t>Rozbudowa drogi w Bolechowicach na działce nr ewid. 521 wraz z infrastrukturą towarzyszącą</t>
  </si>
  <si>
    <t>183/A/2025</t>
  </si>
  <si>
    <t>Gmina Brody</t>
  </si>
  <si>
    <t>Przebudowa drogi wewnętrznej ul. Apteczna w Krynkach i ul. Staszica w Brodach wraz z budową chodnika i oświetlenia</t>
  </si>
  <si>
    <t>03.2025 10.2025</t>
  </si>
  <si>
    <t>162/A/2025</t>
  </si>
  <si>
    <t>Gmina Suchedniów</t>
  </si>
  <si>
    <t>Rozbudowa drogi gminnej nr 389060T - ul. Stokowiec</t>
  </si>
  <si>
    <t>05.2025 04.2026</t>
  </si>
  <si>
    <t>122/A/2025</t>
  </si>
  <si>
    <t>Przebudowa drogi gminnej 376033T Wojciechowice - Deszno</t>
  </si>
  <si>
    <t>4/A/2025</t>
  </si>
  <si>
    <t>Remont drogi gminnej nr 365075T Młodzawy Małe - Mozgawa</t>
  </si>
  <si>
    <t>09.2025 08.2026</t>
  </si>
  <si>
    <t>97/A/2025</t>
  </si>
  <si>
    <t>Remont drogi gminnej nr 310038T od km 0+000 do km 0+335, ul. Szkolnej w miejscowości Bodzechów</t>
  </si>
  <si>
    <t>03.2025 08.2025</t>
  </si>
  <si>
    <t>174/A/2025</t>
  </si>
  <si>
    <t>Gmina Skarżysko Kościelne</t>
  </si>
  <si>
    <t>Rozbudowa drogi gminnej ul. Polnej w miejscowości Skarżysko Kościelne - etap I</t>
  </si>
  <si>
    <t>06.2025 10.2026</t>
  </si>
  <si>
    <t>120/A/2025</t>
  </si>
  <si>
    <t>Przebudowa ul. Zelejowej na odc. od skrzyżowania z DW 762 do skrzyżowania z drogą gminną na dz. 604 wraz z budową kanalizacji deszczowej</t>
  </si>
  <si>
    <t>114/A/2025</t>
  </si>
  <si>
    <t>Budowa drogi gminnej przy szkole w msc. Lechów na terenie Gminy Bieliny</t>
  </si>
  <si>
    <t>83/A/2025</t>
  </si>
  <si>
    <t>Budowa ulicy Zachodniej nr 314133T w Busku-Zdroju</t>
  </si>
  <si>
    <t>06.2025 11.2027</t>
  </si>
  <si>
    <t>11/A/2025</t>
  </si>
  <si>
    <t>Przebudowa drogi gminnej nr 361071T Pacanów - łącznik między ul. Książnicką a Beszowską</t>
  </si>
  <si>
    <t>128/A/2025</t>
  </si>
  <si>
    <t>Przebudowa drogi gminnej nr 374003T (ul. K. K. Baczyńskiego) w Sandomierzu</t>
  </si>
  <si>
    <t>124/A/2025</t>
  </si>
  <si>
    <t>Budowa drogi gminnej - ul. Strumykowej w Połańcu</t>
  </si>
  <si>
    <t>125/A/2025</t>
  </si>
  <si>
    <t>Budowa drogi gminnej - KDD6 w Połańcu</t>
  </si>
  <si>
    <t>123/A/2025</t>
  </si>
  <si>
    <t>Przebudowy drogi gminnej G376004 Nowa Wieś - Bugaj - Czekaj</t>
  </si>
  <si>
    <t>53/A/2025</t>
  </si>
  <si>
    <t>Remont drogi nr 393014T w msc. Kraszków na długości 885 mb</t>
  </si>
  <si>
    <t>05.2025 09.2025</t>
  </si>
  <si>
    <t>81/A/2025</t>
  </si>
  <si>
    <t xml:space="preserve">Przebudowa drogi i chodnika przy drodze gminnej ul. Zastawie w Bilczy </t>
  </si>
  <si>
    <t>87/A/2025</t>
  </si>
  <si>
    <t>Budowa ul. Racławickiej nr 303114T w Skarżysku - Kamiennej</t>
  </si>
  <si>
    <t>184/A/2025</t>
  </si>
  <si>
    <t>Przebudowa drogi gminnej nr 313002T ul. Słoneczna w m. Lipie wraz z budową chodnika i oświetlenia</t>
  </si>
  <si>
    <t>179/A/2025</t>
  </si>
  <si>
    <t>Przebudowa ulicy Sadowej w Starachowicach</t>
  </si>
  <si>
    <t>163/A/2025</t>
  </si>
  <si>
    <t>Przebudowa drogi gminnej nr 389010T Mostki - Rogatka</t>
  </si>
  <si>
    <t>164/A/2025</t>
  </si>
  <si>
    <t>Przebudowa drogi gminnej nr 389012T Rogatka - Zalew</t>
  </si>
  <si>
    <t>Rozbudowa drogi gminnej nr 302024T - ulicy Nowe Piaski w Ostrowcu Świętokrzyskim</t>
  </si>
  <si>
    <t>16/A/2025</t>
  </si>
  <si>
    <t>Przebudowa drogi gminnej nr 369021T w Szumsku polegająca na budowie chodnika przez wieś</t>
  </si>
  <si>
    <t>08.2025 07.2026</t>
  </si>
  <si>
    <t>99/A/2025</t>
  </si>
  <si>
    <t>Gmina Stąporków</t>
  </si>
  <si>
    <t>Remont drogi gminnej nr 386021T Wielka Wieś przez wieś (ulica Wesoła)</t>
  </si>
  <si>
    <t>149/A/2025</t>
  </si>
  <si>
    <t>Przebudowa drogi gminnej nr 373002T Kolonia Janowice - Kolonia Faliszowice o dł. 995,50 mb, od km 0+837 do km 1+832,50, dz. nr ewid. 424, 157</t>
  </si>
  <si>
    <t>57*</t>
  </si>
  <si>
    <t>78/A/2025
rezygnacja
z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</si>
</sst>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,##0.000"/>
    <numFmt numFmtId="165" formatCode="0.000"/>
    <numFmt numFmtId="166" formatCode="#,##0.00_ ;\-#,##0.00\ "/>
    <numFmt numFmtId="167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theme="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vertical="center"/>
    </xf>
    <xf numFmtId="166" fontId="7" fillId="3" borderId="2" xfId="5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1" applyFont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 shrinkToFit="1"/>
    </xf>
    <xf numFmtId="0" fontId="9" fillId="0" borderId="6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3" borderId="8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4" borderId="7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vertical="center"/>
    </xf>
    <xf numFmtId="4" fontId="5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5" fillId="0" borderId="7" xfId="0" applyNumberFormat="1" applyFont="1" applyBorder="1" applyAlignment="1" applyProtection="1">
      <alignment horizontal="center" vertical="center" wrapText="1"/>
      <protection hidden="1"/>
    </xf>
    <xf numFmtId="0" fontId="7" fillId="4" borderId="7" xfId="0" applyFont="1" applyFill="1" applyBorder="1" applyAlignment="1" applyProtection="1">
      <alignment horizontal="right" vertical="center" wrapText="1"/>
      <protection hidden="1"/>
    </xf>
    <xf numFmtId="4" fontId="7" fillId="0" borderId="7" xfId="0" applyNumberFormat="1" applyFont="1" applyBorder="1" applyAlignment="1" applyProtection="1">
      <alignment horizontal="center" vertical="center" wrapText="1"/>
      <protection hidden="1"/>
    </xf>
    <xf numFmtId="165" fontId="5" fillId="0" borderId="7" xfId="0" applyNumberFormat="1" applyFont="1" applyBorder="1" applyAlignment="1" applyProtection="1">
      <alignment horizontal="center" vertical="center" wrapText="1"/>
      <protection hidden="1"/>
    </xf>
    <xf numFmtId="165" fontId="7" fillId="0" borderId="7" xfId="0" applyNumberFormat="1" applyFont="1" applyBorder="1" applyAlignment="1" applyProtection="1">
      <alignment horizontal="center" vertical="center" wrapText="1"/>
      <protection hidden="1"/>
    </xf>
    <xf numFmtId="4" fontId="4" fillId="4" borderId="7" xfId="0" applyNumberFormat="1" applyFont="1" applyFill="1" applyBorder="1" applyAlignment="1" applyProtection="1">
      <alignment horizontal="right" vertical="center" wrapText="1"/>
      <protection hidden="1"/>
    </xf>
    <xf numFmtId="4" fontId="8" fillId="4" borderId="7" xfId="0" applyNumberFormat="1" applyFont="1" applyFill="1" applyBorder="1" applyAlignment="1" applyProtection="1">
      <alignment horizontal="right" vertical="center" wrapText="1"/>
      <protection hidden="1"/>
    </xf>
    <xf numFmtId="9" fontId="5" fillId="4" borderId="7" xfId="0" applyNumberFormat="1" applyFont="1" applyFill="1" applyBorder="1" applyAlignment="1" applyProtection="1">
      <alignment horizontal="center" vertical="center" wrapText="1"/>
      <protection hidden="1"/>
    </xf>
    <xf numFmtId="9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4" fillId="2" borderId="7" xfId="0" applyNumberFormat="1" applyFont="1" applyFill="1" applyBorder="1" applyAlignment="1" applyProtection="1">
      <alignment horizontal="right" vertical="center" wrapText="1"/>
      <protection hidden="1"/>
    </xf>
    <xf numFmtId="4" fontId="8" fillId="2" borderId="7" xfId="0" applyNumberFormat="1" applyFont="1" applyFill="1" applyBorder="1" applyAlignment="1" applyProtection="1">
      <alignment horizontal="right" vertical="center" wrapText="1"/>
      <protection hidden="1"/>
    </xf>
    <xf numFmtId="4" fontId="7" fillId="0" borderId="1" xfId="0" applyNumberFormat="1" applyFont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3" fontId="12" fillId="4" borderId="7" xfId="0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>
      <alignment horizontal="center" vertical="center" wrapText="1"/>
    </xf>
    <xf numFmtId="4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7" xfId="0" applyNumberFormat="1" applyFont="1" applyBorder="1" applyAlignment="1" applyProtection="1">
      <alignment horizontal="center" vertical="center" wrapText="1"/>
      <protection hidden="1"/>
    </xf>
    <xf numFmtId="4" fontId="14" fillId="2" borderId="7" xfId="0" applyNumberFormat="1" applyFont="1" applyFill="1" applyBorder="1" applyAlignment="1" applyProtection="1">
      <alignment horizontal="right" vertical="center" wrapText="1"/>
      <protection hidden="1"/>
    </xf>
    <xf numFmtId="4" fontId="14" fillId="4" borderId="7" xfId="0" applyNumberFormat="1" applyFont="1" applyFill="1" applyBorder="1" applyAlignment="1" applyProtection="1">
      <alignment horizontal="right" vertical="center" wrapText="1"/>
      <protection hidden="1"/>
    </xf>
    <xf numFmtId="9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2" xfId="0" applyNumberFormat="1" applyFont="1" applyBorder="1" applyAlignment="1">
      <alignment vertical="center"/>
    </xf>
    <xf numFmtId="4" fontId="10" fillId="2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3" fontId="5" fillId="4" borderId="7" xfId="0" applyNumberFormat="1" applyFont="1" applyFill="1" applyBorder="1" applyAlignment="1" applyProtection="1">
      <alignment horizontal="center" vertical="center"/>
      <protection hidden="1"/>
    </xf>
    <xf numFmtId="4" fontId="12" fillId="0" borderId="1" xfId="0" applyNumberFormat="1" applyFont="1" applyBorder="1" applyAlignment="1">
      <alignment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7" fillId="4" borderId="7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4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/>
    </xf>
    <xf numFmtId="4" fontId="7" fillId="4" borderId="8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right" vertical="center" wrapText="1"/>
    </xf>
    <xf numFmtId="4" fontId="8" fillId="4" borderId="2" xfId="0" applyNumberFormat="1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11" fillId="0" borderId="0" xfId="0" applyNumberFormat="1" applyFont="1"/>
    <xf numFmtId="0" fontId="12" fillId="0" borderId="1" xfId="0" applyFont="1" applyBorder="1" applyAlignment="1">
      <alignment horizontal="center" vertical="center"/>
    </xf>
    <xf numFmtId="165" fontId="12" fillId="0" borderId="7" xfId="0" applyNumberFormat="1" applyFont="1" applyBorder="1" applyAlignment="1" applyProtection="1">
      <alignment horizontal="center" vertical="center" wrapText="1"/>
      <protection hidden="1"/>
    </xf>
    <xf numFmtId="4" fontId="12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 xr:uid="{00000000-0005-0000-0000-000001000000}"/>
    <cellStyle name="Normalny" xfId="0" builtinId="0"/>
    <cellStyle name="Normalny 2" xfId="3" xr:uid="{00000000-0005-0000-0000-000003000000}"/>
    <cellStyle name="Normalny 3" xfId="1" xr:uid="{00000000-0005-0000-0000-000004000000}"/>
    <cellStyle name="Procentowy 2" xfId="2" xr:uid="{00000000-0005-0000-0000-000005000000}"/>
  </cellStyles>
  <dxfs count="26"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8"/>
  <sheetViews>
    <sheetView showGridLines="0" tabSelected="1" view="pageBreakPreview" zoomScaleNormal="90" zoomScaleSheetLayoutView="100" zoomScalePageLayoutView="90" workbookViewId="0">
      <selection sqref="A1:A2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style="3" customWidth="1"/>
    <col min="6" max="6" width="15.7109375" customWidth="1"/>
    <col min="7" max="7" width="53.7109375" customWidth="1"/>
    <col min="8" max="8" width="13.7109375" customWidth="1"/>
    <col min="9" max="13" width="14.7109375" customWidth="1"/>
    <col min="14" max="14" width="15.7109375" style="1" customWidth="1"/>
    <col min="15" max="18" width="11.7109375" customWidth="1"/>
    <col min="19" max="22" width="15.7109375" customWidth="1"/>
    <col min="23" max="26" width="11.7109375" customWidth="1"/>
    <col min="27" max="29" width="15.7109375" style="2" customWidth="1"/>
    <col min="30" max="30" width="15.7109375" customWidth="1"/>
  </cols>
  <sheetData>
    <row r="1" spans="1:30" ht="24" customHeight="1" x14ac:dyDescent="0.25">
      <c r="A1" s="95" t="s">
        <v>0</v>
      </c>
      <c r="B1" s="95" t="s">
        <v>1</v>
      </c>
      <c r="C1" s="96" t="s">
        <v>25</v>
      </c>
      <c r="D1" s="98" t="s">
        <v>2</v>
      </c>
      <c r="E1" s="95" t="s">
        <v>20</v>
      </c>
      <c r="F1" s="98" t="s">
        <v>10</v>
      </c>
      <c r="G1" s="95" t="s">
        <v>3</v>
      </c>
      <c r="H1" s="95" t="s">
        <v>14</v>
      </c>
      <c r="I1" s="95" t="s">
        <v>4</v>
      </c>
      <c r="J1" s="95" t="s">
        <v>15</v>
      </c>
      <c r="K1" s="95" t="s">
        <v>5</v>
      </c>
      <c r="L1" s="95" t="s">
        <v>11</v>
      </c>
      <c r="M1" s="98" t="s">
        <v>8</v>
      </c>
      <c r="N1" s="95" t="s">
        <v>6</v>
      </c>
      <c r="O1" s="97" t="s">
        <v>7</v>
      </c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30" ht="24" customHeight="1" x14ac:dyDescent="0.25">
      <c r="A2" s="95"/>
      <c r="B2" s="95"/>
      <c r="C2" s="97"/>
      <c r="D2" s="99"/>
      <c r="E2" s="95"/>
      <c r="F2" s="99"/>
      <c r="G2" s="95"/>
      <c r="H2" s="95"/>
      <c r="I2" s="95"/>
      <c r="J2" s="95"/>
      <c r="K2" s="95"/>
      <c r="L2" s="95"/>
      <c r="M2" s="99"/>
      <c r="N2" s="95"/>
      <c r="O2" s="25">
        <v>2019</v>
      </c>
      <c r="P2" s="25">
        <v>2020</v>
      </c>
      <c r="Q2" s="25">
        <v>2021</v>
      </c>
      <c r="R2" s="25">
        <v>2022</v>
      </c>
      <c r="S2" s="25">
        <v>2023</v>
      </c>
      <c r="T2" s="25">
        <v>2024</v>
      </c>
      <c r="U2" s="25">
        <v>2025</v>
      </c>
      <c r="V2" s="25">
        <v>2026</v>
      </c>
      <c r="W2" s="25">
        <v>2027</v>
      </c>
      <c r="X2" s="25">
        <v>2028</v>
      </c>
      <c r="Y2" s="25">
        <v>2029</v>
      </c>
      <c r="Z2" s="25">
        <v>2030</v>
      </c>
      <c r="AA2" s="1" t="s">
        <v>16</v>
      </c>
      <c r="AB2" s="1" t="s">
        <v>17</v>
      </c>
      <c r="AC2" s="1" t="s">
        <v>18</v>
      </c>
      <c r="AD2" s="1" t="s">
        <v>19</v>
      </c>
    </row>
    <row r="3" spans="1:30" ht="24" x14ac:dyDescent="0.25">
      <c r="A3" s="10">
        <v>1</v>
      </c>
      <c r="B3" s="14" t="s">
        <v>34</v>
      </c>
      <c r="C3" s="15" t="s">
        <v>28</v>
      </c>
      <c r="D3" s="84" t="s">
        <v>35</v>
      </c>
      <c r="E3" s="43">
        <v>2601013</v>
      </c>
      <c r="F3" s="44" t="s">
        <v>36</v>
      </c>
      <c r="G3" s="17" t="s">
        <v>37</v>
      </c>
      <c r="H3" s="18" t="s">
        <v>29</v>
      </c>
      <c r="I3" s="19">
        <v>0.93600000000000005</v>
      </c>
      <c r="J3" s="20" t="s">
        <v>38</v>
      </c>
      <c r="K3" s="85">
        <v>8228764.8600000003</v>
      </c>
      <c r="L3" s="86">
        <v>5760135</v>
      </c>
      <c r="M3" s="87">
        <v>2468629.8600000003</v>
      </c>
      <c r="N3" s="21">
        <v>0.7</v>
      </c>
      <c r="O3" s="22">
        <v>0</v>
      </c>
      <c r="P3" s="22">
        <v>0</v>
      </c>
      <c r="Q3" s="22">
        <v>0</v>
      </c>
      <c r="R3" s="23">
        <v>0</v>
      </c>
      <c r="S3" s="23">
        <v>288006</v>
      </c>
      <c r="T3" s="24">
        <v>3456081</v>
      </c>
      <c r="U3" s="24">
        <v>2016048</v>
      </c>
      <c r="V3" s="7"/>
      <c r="W3" s="7"/>
      <c r="X3" s="7"/>
      <c r="Y3" s="7"/>
      <c r="Z3" s="7"/>
      <c r="AA3" s="1" t="b">
        <f t="shared" ref="AA3:AA7" si="0">L3=SUM(O3:Z3)</f>
        <v>1</v>
      </c>
      <c r="AB3" s="4">
        <f t="shared" ref="AB3:AB7" si="1">ROUND(L3/K3,4)</f>
        <v>0.7</v>
      </c>
      <c r="AC3" s="5" t="b">
        <f t="shared" ref="AC3:AC7" si="2">AB3=N3</f>
        <v>1</v>
      </c>
      <c r="AD3" s="5" t="b">
        <f t="shared" ref="AD3:AD7" si="3">K3=L3+M3</f>
        <v>1</v>
      </c>
    </row>
    <row r="4" spans="1:30" ht="24" x14ac:dyDescent="0.25">
      <c r="A4" s="10">
        <v>2</v>
      </c>
      <c r="B4" s="14" t="s">
        <v>44</v>
      </c>
      <c r="C4" s="15" t="s">
        <v>28</v>
      </c>
      <c r="D4" s="84" t="s">
        <v>31</v>
      </c>
      <c r="E4" s="16">
        <v>2604033</v>
      </c>
      <c r="F4" s="44" t="s">
        <v>32</v>
      </c>
      <c r="G4" s="17" t="s">
        <v>45</v>
      </c>
      <c r="H4" s="18" t="s">
        <v>29</v>
      </c>
      <c r="I4" s="19">
        <v>0.56999999999999995</v>
      </c>
      <c r="J4" s="20" t="s">
        <v>46</v>
      </c>
      <c r="K4" s="85">
        <v>3114811.55</v>
      </c>
      <c r="L4" s="86">
        <v>2179466</v>
      </c>
      <c r="M4" s="87">
        <v>935345.55</v>
      </c>
      <c r="N4" s="21">
        <v>0.7</v>
      </c>
      <c r="O4" s="22">
        <v>0</v>
      </c>
      <c r="P4" s="22">
        <v>0</v>
      </c>
      <c r="Q4" s="23">
        <v>0</v>
      </c>
      <c r="R4" s="23">
        <v>0</v>
      </c>
      <c r="S4" s="23">
        <v>280000</v>
      </c>
      <c r="T4" s="24">
        <v>280000</v>
      </c>
      <c r="U4" s="24">
        <v>1619466</v>
      </c>
      <c r="V4" s="7"/>
      <c r="W4" s="7"/>
      <c r="X4" s="7"/>
      <c r="Y4" s="7"/>
      <c r="Z4" s="7"/>
      <c r="AA4" s="1" t="b">
        <f t="shared" si="0"/>
        <v>1</v>
      </c>
      <c r="AB4" s="4">
        <f t="shared" si="1"/>
        <v>0.69969999999999999</v>
      </c>
      <c r="AC4" s="5" t="b">
        <f t="shared" si="2"/>
        <v>0</v>
      </c>
      <c r="AD4" s="5" t="b">
        <f t="shared" si="3"/>
        <v>1</v>
      </c>
    </row>
    <row r="5" spans="1:30" ht="24" x14ac:dyDescent="0.25">
      <c r="A5" s="10">
        <v>3</v>
      </c>
      <c r="B5" s="14" t="s">
        <v>47</v>
      </c>
      <c r="C5" s="15" t="s">
        <v>28</v>
      </c>
      <c r="D5" s="84" t="s">
        <v>35</v>
      </c>
      <c r="E5" s="16">
        <v>2601013</v>
      </c>
      <c r="F5" s="44" t="s">
        <v>36</v>
      </c>
      <c r="G5" s="17" t="s">
        <v>48</v>
      </c>
      <c r="H5" s="18" t="s">
        <v>29</v>
      </c>
      <c r="I5" s="19">
        <v>0.71099999999999997</v>
      </c>
      <c r="J5" s="20" t="s">
        <v>49</v>
      </c>
      <c r="K5" s="85">
        <v>13661621.9</v>
      </c>
      <c r="L5" s="86">
        <v>9563135</v>
      </c>
      <c r="M5" s="87">
        <v>4098486.9000000004</v>
      </c>
      <c r="N5" s="21">
        <v>0.7</v>
      </c>
      <c r="O5" s="22">
        <v>0</v>
      </c>
      <c r="P5" s="22">
        <v>0</v>
      </c>
      <c r="Q5" s="22">
        <v>0</v>
      </c>
      <c r="R5" s="23">
        <v>0</v>
      </c>
      <c r="S5" s="23">
        <v>483800</v>
      </c>
      <c r="T5" s="24">
        <v>4837998</v>
      </c>
      <c r="U5" s="24">
        <v>4241337</v>
      </c>
      <c r="V5" s="7"/>
      <c r="W5" s="7"/>
      <c r="X5" s="7"/>
      <c r="Y5" s="7"/>
      <c r="Z5" s="7"/>
      <c r="AA5" s="1" t="b">
        <f t="shared" si="0"/>
        <v>1</v>
      </c>
      <c r="AB5" s="4">
        <f t="shared" si="1"/>
        <v>0.7</v>
      </c>
      <c r="AC5" s="5" t="b">
        <f t="shared" si="2"/>
        <v>1</v>
      </c>
      <c r="AD5" s="5" t="b">
        <f t="shared" si="3"/>
        <v>1</v>
      </c>
    </row>
    <row r="6" spans="1:30" ht="24" x14ac:dyDescent="0.25">
      <c r="A6" s="10">
        <v>4</v>
      </c>
      <c r="B6" s="14" t="s">
        <v>51</v>
      </c>
      <c r="C6" s="15" t="s">
        <v>28</v>
      </c>
      <c r="D6" s="84" t="s">
        <v>31</v>
      </c>
      <c r="E6" s="16">
        <v>2604033</v>
      </c>
      <c r="F6" s="44" t="s">
        <v>32</v>
      </c>
      <c r="G6" s="17" t="s">
        <v>52</v>
      </c>
      <c r="H6" s="18" t="s">
        <v>29</v>
      </c>
      <c r="I6" s="19">
        <v>0.84799999999999998</v>
      </c>
      <c r="J6" s="20" t="s">
        <v>53</v>
      </c>
      <c r="K6" s="85">
        <v>6254257.71</v>
      </c>
      <c r="L6" s="86">
        <v>4377911</v>
      </c>
      <c r="M6" s="87">
        <v>1876346.71</v>
      </c>
      <c r="N6" s="21">
        <v>0.7</v>
      </c>
      <c r="O6" s="22">
        <v>0</v>
      </c>
      <c r="P6" s="22">
        <v>0</v>
      </c>
      <c r="Q6" s="22">
        <v>0</v>
      </c>
      <c r="R6" s="23">
        <v>0</v>
      </c>
      <c r="S6" s="23">
        <v>24500</v>
      </c>
      <c r="T6" s="24">
        <v>224000</v>
      </c>
      <c r="U6" s="24">
        <v>4129411</v>
      </c>
      <c r="V6" s="7"/>
      <c r="W6" s="7"/>
      <c r="X6" s="7"/>
      <c r="Y6" s="7"/>
      <c r="Z6" s="7"/>
      <c r="AA6" s="1" t="b">
        <f t="shared" si="0"/>
        <v>1</v>
      </c>
      <c r="AB6" s="4">
        <f t="shared" si="1"/>
        <v>0.7</v>
      </c>
      <c r="AC6" s="5" t="b">
        <f t="shared" si="2"/>
        <v>1</v>
      </c>
      <c r="AD6" s="5" t="b">
        <f t="shared" si="3"/>
        <v>1</v>
      </c>
    </row>
    <row r="7" spans="1:30" ht="36" x14ac:dyDescent="0.25">
      <c r="A7" s="10">
        <v>5</v>
      </c>
      <c r="B7" s="14" t="s">
        <v>54</v>
      </c>
      <c r="C7" s="15" t="s">
        <v>28</v>
      </c>
      <c r="D7" s="84" t="s">
        <v>55</v>
      </c>
      <c r="E7" s="16">
        <v>2604062</v>
      </c>
      <c r="F7" s="44" t="s">
        <v>32</v>
      </c>
      <c r="G7" s="17" t="s">
        <v>56</v>
      </c>
      <c r="H7" s="18" t="s">
        <v>29</v>
      </c>
      <c r="I7" s="19">
        <v>1.135</v>
      </c>
      <c r="J7" s="20" t="s">
        <v>57</v>
      </c>
      <c r="K7" s="85">
        <v>5405656</v>
      </c>
      <c r="L7" s="86">
        <v>3783959</v>
      </c>
      <c r="M7" s="87">
        <v>1621697</v>
      </c>
      <c r="N7" s="21">
        <v>0.7</v>
      </c>
      <c r="O7" s="22">
        <v>0</v>
      </c>
      <c r="P7" s="22">
        <v>0</v>
      </c>
      <c r="Q7" s="22">
        <v>0</v>
      </c>
      <c r="R7" s="23">
        <v>0</v>
      </c>
      <c r="S7" s="23">
        <v>35000</v>
      </c>
      <c r="T7" s="24">
        <v>1918229</v>
      </c>
      <c r="U7" s="24">
        <v>1830730</v>
      </c>
      <c r="V7" s="7"/>
      <c r="W7" s="7"/>
      <c r="X7" s="7"/>
      <c r="Y7" s="7"/>
      <c r="Z7" s="7"/>
      <c r="AA7" s="1" t="b">
        <f t="shared" si="0"/>
        <v>1</v>
      </c>
      <c r="AB7" s="4">
        <f t="shared" si="1"/>
        <v>0.7</v>
      </c>
      <c r="AC7" s="5" t="b">
        <f t="shared" si="2"/>
        <v>1</v>
      </c>
      <c r="AD7" s="5" t="b">
        <f t="shared" si="3"/>
        <v>1</v>
      </c>
    </row>
    <row r="8" spans="1:30" ht="24" x14ac:dyDescent="0.25">
      <c r="A8" s="10">
        <v>6</v>
      </c>
      <c r="B8" s="46" t="s">
        <v>58</v>
      </c>
      <c r="C8" s="15" t="s">
        <v>28</v>
      </c>
      <c r="D8" s="49" t="s">
        <v>35</v>
      </c>
      <c r="E8" s="80">
        <v>2601013</v>
      </c>
      <c r="F8" s="49" t="s">
        <v>36</v>
      </c>
      <c r="G8" s="52" t="s">
        <v>68</v>
      </c>
      <c r="H8" s="49" t="s">
        <v>29</v>
      </c>
      <c r="I8" s="54">
        <v>0.55000000000000004</v>
      </c>
      <c r="J8" s="52" t="s">
        <v>70</v>
      </c>
      <c r="K8" s="63">
        <v>5716782.0899999999</v>
      </c>
      <c r="L8" s="56">
        <v>4156342</v>
      </c>
      <c r="M8" s="56">
        <f>K8-L8</f>
        <v>1560440.0899999999</v>
      </c>
      <c r="N8" s="58">
        <v>0.8</v>
      </c>
      <c r="O8" s="12">
        <v>0</v>
      </c>
      <c r="P8" s="12">
        <v>0</v>
      </c>
      <c r="Q8" s="61">
        <v>0</v>
      </c>
      <c r="R8" s="61">
        <v>0</v>
      </c>
      <c r="S8" s="61">
        <v>0</v>
      </c>
      <c r="T8" s="64">
        <v>415634</v>
      </c>
      <c r="U8" s="64">
        <v>2909440</v>
      </c>
      <c r="V8" s="64">
        <v>831268</v>
      </c>
      <c r="W8" s="47"/>
      <c r="X8" s="47"/>
      <c r="Y8" s="47"/>
      <c r="Z8" s="47"/>
      <c r="AA8" s="1" t="b">
        <f t="shared" ref="AA8:AA9" si="4">L8=SUM(O8:Z8)</f>
        <v>1</v>
      </c>
      <c r="AB8" s="4">
        <f t="shared" ref="AB8:AB9" si="5">ROUND(L8/K8,4)</f>
        <v>0.72699999999999998</v>
      </c>
      <c r="AC8" s="5" t="b">
        <f t="shared" ref="AC8:AC9" si="6">AB8=N8</f>
        <v>0</v>
      </c>
      <c r="AD8" s="5" t="b">
        <f t="shared" ref="AD8:AD9" si="7">K8=L8+M8</f>
        <v>1</v>
      </c>
    </row>
    <row r="9" spans="1:30" ht="24" x14ac:dyDescent="0.25">
      <c r="A9" s="10">
        <v>7</v>
      </c>
      <c r="B9" s="46" t="s">
        <v>59</v>
      </c>
      <c r="C9" s="15" t="s">
        <v>28</v>
      </c>
      <c r="D9" s="49" t="s">
        <v>63</v>
      </c>
      <c r="E9" s="80">
        <v>2610042</v>
      </c>
      <c r="F9" s="49" t="s">
        <v>43</v>
      </c>
      <c r="G9" s="82" t="s">
        <v>69</v>
      </c>
      <c r="H9" s="49" t="s">
        <v>29</v>
      </c>
      <c r="I9" s="54">
        <v>0.32200000000000001</v>
      </c>
      <c r="J9" s="52" t="s">
        <v>71</v>
      </c>
      <c r="K9" s="63">
        <v>2424775.75</v>
      </c>
      <c r="L9" s="56">
        <v>1939820</v>
      </c>
      <c r="M9" s="56">
        <v>484955.75</v>
      </c>
      <c r="N9" s="58">
        <v>0.8</v>
      </c>
      <c r="O9" s="12">
        <v>0</v>
      </c>
      <c r="P9" s="12">
        <v>0</v>
      </c>
      <c r="Q9" s="61">
        <v>0</v>
      </c>
      <c r="R9" s="61">
        <v>0</v>
      </c>
      <c r="S9" s="61">
        <v>0</v>
      </c>
      <c r="T9" s="65">
        <v>968680</v>
      </c>
      <c r="U9" s="65">
        <v>971140</v>
      </c>
      <c r="V9" s="47"/>
      <c r="W9" s="47"/>
      <c r="X9" s="47"/>
      <c r="Y9" s="47"/>
      <c r="Z9" s="47"/>
      <c r="AA9" s="1" t="b">
        <f t="shared" si="4"/>
        <v>1</v>
      </c>
      <c r="AB9" s="4">
        <f t="shared" si="5"/>
        <v>0.8</v>
      </c>
      <c r="AC9" s="5" t="b">
        <f t="shared" si="6"/>
        <v>1</v>
      </c>
      <c r="AD9" s="5" t="b">
        <f t="shared" si="7"/>
        <v>1</v>
      </c>
    </row>
    <row r="10" spans="1:30" ht="24" x14ac:dyDescent="0.25">
      <c r="A10" s="10">
        <v>8</v>
      </c>
      <c r="B10" s="46" t="s">
        <v>75</v>
      </c>
      <c r="C10" s="15" t="s">
        <v>28</v>
      </c>
      <c r="D10" s="49" t="s">
        <v>31</v>
      </c>
      <c r="E10" s="80">
        <v>2604033</v>
      </c>
      <c r="F10" s="49" t="s">
        <v>32</v>
      </c>
      <c r="G10" s="52" t="s">
        <v>81</v>
      </c>
      <c r="H10" s="49" t="s">
        <v>30</v>
      </c>
      <c r="I10" s="54">
        <v>0.44400000000000001</v>
      </c>
      <c r="J10" s="52" t="s">
        <v>80</v>
      </c>
      <c r="K10" s="63">
        <v>1336832.56</v>
      </c>
      <c r="L10" s="56">
        <v>1069466</v>
      </c>
      <c r="M10" s="56">
        <v>267366.56</v>
      </c>
      <c r="N10" s="58">
        <v>0.8</v>
      </c>
      <c r="O10" s="12">
        <v>0</v>
      </c>
      <c r="P10" s="12">
        <v>0</v>
      </c>
      <c r="Q10" s="61">
        <v>0</v>
      </c>
      <c r="R10" s="61">
        <v>0</v>
      </c>
      <c r="S10" s="61">
        <v>0</v>
      </c>
      <c r="T10" s="64">
        <v>240000</v>
      </c>
      <c r="U10" s="64">
        <v>829466</v>
      </c>
      <c r="V10" s="7"/>
      <c r="W10" s="7"/>
      <c r="X10" s="7"/>
      <c r="Y10" s="7"/>
      <c r="Z10" s="7"/>
      <c r="AA10" s="1" t="b">
        <f t="shared" ref="AA10:AA11" si="8">L10=SUM(O10:Z10)</f>
        <v>1</v>
      </c>
      <c r="AB10" s="4">
        <f t="shared" ref="AB10:AB11" si="9">ROUND(L10/K10,4)</f>
        <v>0.8</v>
      </c>
      <c r="AC10" s="5" t="b">
        <f t="shared" ref="AC10:AC11" si="10">AB10=N10</f>
        <v>1</v>
      </c>
      <c r="AD10" s="5" t="b">
        <f t="shared" ref="AD10:AD11" si="11">K10=L10+M10</f>
        <v>1</v>
      </c>
    </row>
    <row r="11" spans="1:30" ht="24" x14ac:dyDescent="0.25">
      <c r="A11" s="10">
        <v>9</v>
      </c>
      <c r="B11" s="46" t="s">
        <v>82</v>
      </c>
      <c r="C11" s="15" t="s">
        <v>28</v>
      </c>
      <c r="D11" s="49" t="s">
        <v>31</v>
      </c>
      <c r="E11" s="80">
        <v>2604033</v>
      </c>
      <c r="F11" s="49" t="s">
        <v>32</v>
      </c>
      <c r="G11" s="52" t="s">
        <v>88</v>
      </c>
      <c r="H11" s="49" t="s">
        <v>29</v>
      </c>
      <c r="I11" s="54">
        <v>0.44800000000000001</v>
      </c>
      <c r="J11" s="52" t="s">
        <v>90</v>
      </c>
      <c r="K11" s="63">
        <v>2590484.34</v>
      </c>
      <c r="L11" s="56">
        <v>2072387</v>
      </c>
      <c r="M11" s="56">
        <f>K11-L11</f>
        <v>518097.33999999985</v>
      </c>
      <c r="N11" s="58">
        <v>0.8</v>
      </c>
      <c r="O11" s="12">
        <v>0</v>
      </c>
      <c r="P11" s="12">
        <v>0</v>
      </c>
      <c r="Q11" s="61">
        <v>0</v>
      </c>
      <c r="R11" s="61">
        <v>0</v>
      </c>
      <c r="S11" s="61">
        <v>0</v>
      </c>
      <c r="T11" s="64">
        <v>2800</v>
      </c>
      <c r="U11" s="64">
        <v>240000</v>
      </c>
      <c r="V11" s="64">
        <v>1829587</v>
      </c>
      <c r="W11" s="7"/>
      <c r="X11" s="7"/>
      <c r="Y11" s="7"/>
      <c r="Z11" s="7"/>
      <c r="AA11" s="1" t="b">
        <f t="shared" si="8"/>
        <v>1</v>
      </c>
      <c r="AB11" s="4">
        <f t="shared" si="9"/>
        <v>0.8</v>
      </c>
      <c r="AC11" s="5" t="b">
        <f t="shared" si="10"/>
        <v>1</v>
      </c>
      <c r="AD11" s="5" t="b">
        <f t="shared" si="11"/>
        <v>1</v>
      </c>
    </row>
    <row r="12" spans="1:30" ht="24" x14ac:dyDescent="0.25">
      <c r="A12" s="10">
        <v>10</v>
      </c>
      <c r="B12" s="46" t="s">
        <v>83</v>
      </c>
      <c r="C12" s="15" t="s">
        <v>28</v>
      </c>
      <c r="D12" s="49" t="s">
        <v>31</v>
      </c>
      <c r="E12" s="80">
        <v>2604033</v>
      </c>
      <c r="F12" s="49" t="s">
        <v>32</v>
      </c>
      <c r="G12" s="52" t="s">
        <v>89</v>
      </c>
      <c r="H12" s="49" t="s">
        <v>29</v>
      </c>
      <c r="I12" s="54">
        <v>0.16</v>
      </c>
      <c r="J12" s="52" t="s">
        <v>90</v>
      </c>
      <c r="K12" s="63">
        <v>1230884.1000000001</v>
      </c>
      <c r="L12" s="56">
        <v>984707</v>
      </c>
      <c r="M12" s="56">
        <f>K12-L12</f>
        <v>246177.10000000009</v>
      </c>
      <c r="N12" s="58">
        <v>0.8</v>
      </c>
      <c r="O12" s="12">
        <v>0</v>
      </c>
      <c r="P12" s="12">
        <v>0</v>
      </c>
      <c r="Q12" s="61">
        <v>0</v>
      </c>
      <c r="R12" s="61">
        <v>0</v>
      </c>
      <c r="S12" s="61">
        <v>0</v>
      </c>
      <c r="T12" s="64">
        <v>2800</v>
      </c>
      <c r="U12" s="64">
        <v>16800</v>
      </c>
      <c r="V12" s="64">
        <v>965107</v>
      </c>
      <c r="W12" s="7"/>
      <c r="X12" s="7"/>
      <c r="Y12" s="7"/>
      <c r="Z12" s="7"/>
      <c r="AA12" s="1" t="b">
        <f t="shared" ref="AA12:AA19" si="12">L12=SUM(O12:Z12)</f>
        <v>1</v>
      </c>
      <c r="AB12" s="4">
        <f t="shared" ref="AB12:AB19" si="13">ROUND(L12/K12,4)</f>
        <v>0.8</v>
      </c>
      <c r="AC12" s="5" t="b">
        <f t="shared" ref="AC12:AC19" si="14">AB12=N12</f>
        <v>1</v>
      </c>
      <c r="AD12" s="5" t="b">
        <f t="shared" ref="AD12:AD19" si="15">K12=L12+M12</f>
        <v>1</v>
      </c>
    </row>
    <row r="13" spans="1:30" ht="24" x14ac:dyDescent="0.25">
      <c r="A13" s="10">
        <v>11</v>
      </c>
      <c r="B13" s="46" t="s">
        <v>91</v>
      </c>
      <c r="C13" s="15" t="s">
        <v>28</v>
      </c>
      <c r="D13" s="49" t="s">
        <v>35</v>
      </c>
      <c r="E13" s="80">
        <v>2601013</v>
      </c>
      <c r="F13" s="49" t="s">
        <v>36</v>
      </c>
      <c r="G13" s="52" t="s">
        <v>96</v>
      </c>
      <c r="H13" s="49" t="s">
        <v>29</v>
      </c>
      <c r="I13" s="54">
        <v>0.58699999999999997</v>
      </c>
      <c r="J13" s="52" t="s">
        <v>70</v>
      </c>
      <c r="K13" s="63">
        <v>5864114.9000000004</v>
      </c>
      <c r="L13" s="56">
        <v>4691291</v>
      </c>
      <c r="M13" s="56">
        <v>1172823.8999999999</v>
      </c>
      <c r="N13" s="58">
        <v>0.8</v>
      </c>
      <c r="O13" s="12">
        <v>0</v>
      </c>
      <c r="P13" s="12">
        <v>0</v>
      </c>
      <c r="Q13" s="61">
        <v>0</v>
      </c>
      <c r="R13" s="61">
        <v>0</v>
      </c>
      <c r="S13" s="61">
        <v>0</v>
      </c>
      <c r="T13" s="64">
        <v>508922</v>
      </c>
      <c r="U13" s="64">
        <v>3562453</v>
      </c>
      <c r="V13" s="64">
        <v>619916</v>
      </c>
      <c r="W13" s="76"/>
      <c r="X13" s="76"/>
      <c r="Y13" s="76"/>
      <c r="Z13" s="76"/>
      <c r="AA13" s="1" t="b">
        <f t="shared" si="12"/>
        <v>1</v>
      </c>
      <c r="AB13" s="4">
        <f t="shared" si="13"/>
        <v>0.8</v>
      </c>
      <c r="AC13" s="5" t="b">
        <f t="shared" si="14"/>
        <v>1</v>
      </c>
      <c r="AD13" s="5" t="b">
        <f t="shared" si="15"/>
        <v>1</v>
      </c>
    </row>
    <row r="14" spans="1:30" x14ac:dyDescent="0.25">
      <c r="A14" s="10">
        <v>12</v>
      </c>
      <c r="B14" s="46" t="s">
        <v>93</v>
      </c>
      <c r="C14" s="15" t="s">
        <v>28</v>
      </c>
      <c r="D14" s="49" t="s">
        <v>33</v>
      </c>
      <c r="E14" s="80">
        <v>2604192</v>
      </c>
      <c r="F14" s="49" t="s">
        <v>32</v>
      </c>
      <c r="G14" s="52" t="s">
        <v>98</v>
      </c>
      <c r="H14" s="49" t="s">
        <v>29</v>
      </c>
      <c r="I14" s="54">
        <v>0.28100000000000003</v>
      </c>
      <c r="J14" s="52" t="s">
        <v>100</v>
      </c>
      <c r="K14" s="63">
        <v>1113386.18</v>
      </c>
      <c r="L14" s="56">
        <v>890708</v>
      </c>
      <c r="M14" s="56">
        <v>222678.18</v>
      </c>
      <c r="N14" s="58">
        <v>0.8</v>
      </c>
      <c r="O14" s="12">
        <v>0</v>
      </c>
      <c r="P14" s="12">
        <v>0</v>
      </c>
      <c r="Q14" s="61">
        <v>0</v>
      </c>
      <c r="R14" s="61">
        <v>0</v>
      </c>
      <c r="S14" s="61">
        <v>0</v>
      </c>
      <c r="T14" s="64">
        <v>160000</v>
      </c>
      <c r="U14" s="64">
        <v>730708</v>
      </c>
      <c r="V14" s="7"/>
      <c r="W14" s="7"/>
      <c r="X14" s="7"/>
      <c r="Y14" s="7"/>
      <c r="Z14" s="7"/>
      <c r="AA14" s="1" t="b">
        <f t="shared" si="12"/>
        <v>1</v>
      </c>
      <c r="AB14" s="4">
        <f t="shared" si="13"/>
        <v>0.8</v>
      </c>
      <c r="AC14" s="5" t="b">
        <f t="shared" si="14"/>
        <v>1</v>
      </c>
      <c r="AD14" s="5" t="b">
        <f t="shared" si="15"/>
        <v>1</v>
      </c>
    </row>
    <row r="15" spans="1:30" x14ac:dyDescent="0.25">
      <c r="A15" s="10">
        <v>13</v>
      </c>
      <c r="B15" s="46" t="s">
        <v>92</v>
      </c>
      <c r="C15" s="15" t="s">
        <v>28</v>
      </c>
      <c r="D15" s="49" t="s">
        <v>33</v>
      </c>
      <c r="E15" s="80">
        <v>2604192</v>
      </c>
      <c r="F15" s="49" t="s">
        <v>32</v>
      </c>
      <c r="G15" s="52" t="s">
        <v>97</v>
      </c>
      <c r="H15" s="49" t="s">
        <v>29</v>
      </c>
      <c r="I15" s="54">
        <v>0.224</v>
      </c>
      <c r="J15" s="52" t="s">
        <v>100</v>
      </c>
      <c r="K15" s="63">
        <v>666488.71</v>
      </c>
      <c r="L15" s="56">
        <v>533190</v>
      </c>
      <c r="M15" s="56">
        <v>133298.71</v>
      </c>
      <c r="N15" s="58">
        <v>0.8</v>
      </c>
      <c r="O15" s="12">
        <v>0</v>
      </c>
      <c r="P15" s="12">
        <v>0</v>
      </c>
      <c r="Q15" s="61">
        <v>0</v>
      </c>
      <c r="R15" s="61">
        <v>0</v>
      </c>
      <c r="S15" s="61">
        <v>0</v>
      </c>
      <c r="T15" s="64">
        <v>80000</v>
      </c>
      <c r="U15" s="64">
        <v>453190</v>
      </c>
      <c r="V15" s="7"/>
      <c r="W15" s="7"/>
      <c r="X15" s="7"/>
      <c r="Y15" s="7"/>
      <c r="Z15" s="7"/>
      <c r="AA15" s="1" t="b">
        <f t="shared" si="12"/>
        <v>1</v>
      </c>
      <c r="AB15" s="4">
        <f t="shared" si="13"/>
        <v>0.8</v>
      </c>
      <c r="AC15" s="5" t="b">
        <f t="shared" si="14"/>
        <v>1</v>
      </c>
      <c r="AD15" s="5" t="b">
        <f t="shared" si="15"/>
        <v>1</v>
      </c>
    </row>
    <row r="16" spans="1:30" x14ac:dyDescent="0.25">
      <c r="A16" s="10">
        <v>14</v>
      </c>
      <c r="B16" s="46" t="s">
        <v>101</v>
      </c>
      <c r="C16" s="15" t="s">
        <v>28</v>
      </c>
      <c r="D16" s="49" t="s">
        <v>39</v>
      </c>
      <c r="E16" s="80">
        <v>2605033</v>
      </c>
      <c r="F16" s="49" t="s">
        <v>40</v>
      </c>
      <c r="G16" s="52" t="s">
        <v>106</v>
      </c>
      <c r="H16" s="49" t="s">
        <v>30</v>
      </c>
      <c r="I16" s="54">
        <v>0.185</v>
      </c>
      <c r="J16" s="52" t="s">
        <v>112</v>
      </c>
      <c r="K16" s="63">
        <v>476692.13</v>
      </c>
      <c r="L16" s="56">
        <v>381353</v>
      </c>
      <c r="M16" s="56">
        <f>K16-L16</f>
        <v>95339.13</v>
      </c>
      <c r="N16" s="58">
        <v>0.8</v>
      </c>
      <c r="O16" s="12">
        <v>0</v>
      </c>
      <c r="P16" s="12">
        <v>0</v>
      </c>
      <c r="Q16" s="61">
        <v>0</v>
      </c>
      <c r="R16" s="61">
        <v>0</v>
      </c>
      <c r="S16" s="61">
        <v>0</v>
      </c>
      <c r="T16" s="64">
        <v>152462</v>
      </c>
      <c r="U16" s="64">
        <v>228891</v>
      </c>
      <c r="V16" s="7"/>
      <c r="W16" s="7"/>
      <c r="X16" s="7"/>
      <c r="Y16" s="7"/>
      <c r="Z16" s="7"/>
      <c r="AA16" s="1" t="b">
        <f t="shared" si="12"/>
        <v>1</v>
      </c>
      <c r="AB16" s="4">
        <f t="shared" si="13"/>
        <v>0.8</v>
      </c>
      <c r="AC16" s="5" t="b">
        <f t="shared" si="14"/>
        <v>1</v>
      </c>
      <c r="AD16" s="5" t="b">
        <f t="shared" si="15"/>
        <v>1</v>
      </c>
    </row>
    <row r="17" spans="1:30" ht="24" x14ac:dyDescent="0.25">
      <c r="A17" s="10">
        <v>15</v>
      </c>
      <c r="B17" s="46" t="s">
        <v>94</v>
      </c>
      <c r="C17" s="15" t="s">
        <v>28</v>
      </c>
      <c r="D17" s="49" t="s">
        <v>33</v>
      </c>
      <c r="E17" s="80">
        <v>2604192</v>
      </c>
      <c r="F17" s="49" t="s">
        <v>32</v>
      </c>
      <c r="G17" s="52" t="s">
        <v>99</v>
      </c>
      <c r="H17" s="49" t="s">
        <v>29</v>
      </c>
      <c r="I17" s="54">
        <v>0.44600000000000001</v>
      </c>
      <c r="J17" s="52" t="s">
        <v>100</v>
      </c>
      <c r="K17" s="63">
        <v>2119393.58</v>
      </c>
      <c r="L17" s="56">
        <v>1695514</v>
      </c>
      <c r="M17" s="56">
        <v>423879.58</v>
      </c>
      <c r="N17" s="58">
        <v>0.8</v>
      </c>
      <c r="O17" s="12">
        <v>0</v>
      </c>
      <c r="P17" s="12">
        <v>0</v>
      </c>
      <c r="Q17" s="61">
        <v>0</v>
      </c>
      <c r="R17" s="61">
        <v>0</v>
      </c>
      <c r="S17" s="61">
        <v>0</v>
      </c>
      <c r="T17" s="64">
        <v>320000</v>
      </c>
      <c r="U17" s="64">
        <v>1375514</v>
      </c>
      <c r="V17" s="7"/>
      <c r="W17" s="7"/>
      <c r="X17" s="7"/>
      <c r="Y17" s="7"/>
      <c r="Z17" s="7"/>
      <c r="AA17" s="1" t="b">
        <f t="shared" si="12"/>
        <v>1</v>
      </c>
      <c r="AB17" s="4">
        <f t="shared" si="13"/>
        <v>0.8</v>
      </c>
      <c r="AC17" s="5" t="b">
        <f t="shared" si="14"/>
        <v>1</v>
      </c>
      <c r="AD17" s="5" t="b">
        <f t="shared" si="15"/>
        <v>1</v>
      </c>
    </row>
    <row r="18" spans="1:30" x14ac:dyDescent="0.25">
      <c r="A18" s="10">
        <v>16</v>
      </c>
      <c r="B18" s="46" t="s">
        <v>102</v>
      </c>
      <c r="C18" s="15" t="s">
        <v>28</v>
      </c>
      <c r="D18" s="49" t="s">
        <v>39</v>
      </c>
      <c r="E18" s="80">
        <v>2605033</v>
      </c>
      <c r="F18" s="49" t="s">
        <v>40</v>
      </c>
      <c r="G18" s="52" t="s">
        <v>107</v>
      </c>
      <c r="H18" s="49" t="s">
        <v>30</v>
      </c>
      <c r="I18" s="54">
        <v>0.30199999999999999</v>
      </c>
      <c r="J18" s="52" t="s">
        <v>112</v>
      </c>
      <c r="K18" s="63">
        <v>1190000.1499999999</v>
      </c>
      <c r="L18" s="56">
        <v>952000</v>
      </c>
      <c r="M18" s="56">
        <v>238000.15</v>
      </c>
      <c r="N18" s="58">
        <v>0.8</v>
      </c>
      <c r="O18" s="12">
        <v>0</v>
      </c>
      <c r="P18" s="12">
        <v>0</v>
      </c>
      <c r="Q18" s="61">
        <v>0</v>
      </c>
      <c r="R18" s="61">
        <v>0</v>
      </c>
      <c r="S18" s="61">
        <v>0</v>
      </c>
      <c r="T18" s="64">
        <v>344124</v>
      </c>
      <c r="U18" s="64">
        <v>607876</v>
      </c>
      <c r="W18" s="47"/>
      <c r="X18" s="47"/>
      <c r="Y18" s="47"/>
      <c r="Z18" s="7"/>
      <c r="AA18" s="1" t="b">
        <f t="shared" si="12"/>
        <v>1</v>
      </c>
      <c r="AB18" s="4">
        <f t="shared" si="13"/>
        <v>0.8</v>
      </c>
      <c r="AC18" s="5" t="b">
        <f t="shared" si="14"/>
        <v>1</v>
      </c>
      <c r="AD18" s="5" t="b">
        <f t="shared" si="15"/>
        <v>1</v>
      </c>
    </row>
    <row r="19" spans="1:30" x14ac:dyDescent="0.25">
      <c r="A19" s="10">
        <v>17</v>
      </c>
      <c r="B19" s="46" t="s">
        <v>103</v>
      </c>
      <c r="C19" s="15" t="s">
        <v>28</v>
      </c>
      <c r="D19" s="49" t="s">
        <v>39</v>
      </c>
      <c r="E19" s="80">
        <v>2605033</v>
      </c>
      <c r="F19" s="49" t="s">
        <v>40</v>
      </c>
      <c r="G19" s="52" t="s">
        <v>108</v>
      </c>
      <c r="H19" s="49" t="s">
        <v>30</v>
      </c>
      <c r="I19" s="54">
        <v>0.21</v>
      </c>
      <c r="J19" s="52" t="s">
        <v>112</v>
      </c>
      <c r="K19" s="63">
        <v>509687.4</v>
      </c>
      <c r="L19" s="56">
        <v>407749</v>
      </c>
      <c r="M19" s="56">
        <v>101938.4</v>
      </c>
      <c r="N19" s="58">
        <v>0.8</v>
      </c>
      <c r="O19" s="12">
        <v>0</v>
      </c>
      <c r="P19" s="12">
        <v>0</v>
      </c>
      <c r="Q19" s="61">
        <v>0</v>
      </c>
      <c r="R19" s="61">
        <v>0</v>
      </c>
      <c r="S19" s="61">
        <v>0</v>
      </c>
      <c r="T19" s="64">
        <v>164940</v>
      </c>
      <c r="U19" s="64">
        <v>242809</v>
      </c>
      <c r="V19" s="47"/>
      <c r="W19" s="47"/>
      <c r="X19" s="47"/>
      <c r="Y19" s="47"/>
      <c r="Z19" s="7"/>
      <c r="AA19" s="1" t="b">
        <f t="shared" si="12"/>
        <v>1</v>
      </c>
      <c r="AB19" s="4">
        <f t="shared" si="13"/>
        <v>0.8</v>
      </c>
      <c r="AC19" s="5" t="b">
        <f t="shared" si="14"/>
        <v>1</v>
      </c>
      <c r="AD19" s="5" t="b">
        <f t="shared" si="15"/>
        <v>1</v>
      </c>
    </row>
    <row r="20" spans="1:30" ht="36" x14ac:dyDescent="0.25">
      <c r="A20" s="10">
        <v>18</v>
      </c>
      <c r="B20" s="46" t="s">
        <v>104</v>
      </c>
      <c r="C20" s="15" t="s">
        <v>28</v>
      </c>
      <c r="D20" s="49" t="s">
        <v>87</v>
      </c>
      <c r="E20" s="51">
        <v>2607011</v>
      </c>
      <c r="F20" s="49" t="s">
        <v>74</v>
      </c>
      <c r="G20" s="52" t="s">
        <v>109</v>
      </c>
      <c r="H20" s="49" t="s">
        <v>29</v>
      </c>
      <c r="I20" s="54">
        <v>0.88900000000000001</v>
      </c>
      <c r="J20" s="52" t="s">
        <v>113</v>
      </c>
      <c r="K20" s="63">
        <v>9401449.8499999996</v>
      </c>
      <c r="L20" s="56">
        <v>7521159</v>
      </c>
      <c r="M20" s="56">
        <v>1880290.85</v>
      </c>
      <c r="N20" s="58">
        <v>0.8</v>
      </c>
      <c r="O20" s="12">
        <v>0</v>
      </c>
      <c r="P20" s="12">
        <v>0</v>
      </c>
      <c r="Q20" s="61">
        <v>0</v>
      </c>
      <c r="R20" s="61">
        <v>0</v>
      </c>
      <c r="S20" s="61">
        <v>0</v>
      </c>
      <c r="T20" s="65">
        <v>2248926</v>
      </c>
      <c r="U20" s="65">
        <v>5272233</v>
      </c>
      <c r="V20" s="7"/>
      <c r="W20" s="7"/>
      <c r="X20" s="7"/>
      <c r="Y20" s="7"/>
      <c r="Z20" s="7"/>
      <c r="AA20" s="1" t="b">
        <f t="shared" ref="AA20" si="16">L20=SUM(O20:Z20)</f>
        <v>1</v>
      </c>
      <c r="AB20" s="4">
        <f t="shared" ref="AB20" si="17">ROUND(L20/K20,4)</f>
        <v>0.8</v>
      </c>
      <c r="AC20" s="5" t="b">
        <f t="shared" ref="AC20" si="18">AB20=N20</f>
        <v>1</v>
      </c>
      <c r="AD20" s="5" t="b">
        <f t="shared" ref="AD20" si="19">K20=L20+M20</f>
        <v>1</v>
      </c>
    </row>
    <row r="21" spans="1:30" ht="36" x14ac:dyDescent="0.25">
      <c r="A21" s="10">
        <v>19</v>
      </c>
      <c r="B21" s="46" t="s">
        <v>116</v>
      </c>
      <c r="C21" s="15" t="s">
        <v>28</v>
      </c>
      <c r="D21" s="49" t="s">
        <v>87</v>
      </c>
      <c r="E21" s="80">
        <v>2607011</v>
      </c>
      <c r="F21" s="49" t="s">
        <v>74</v>
      </c>
      <c r="G21" s="52" t="s">
        <v>120</v>
      </c>
      <c r="H21" s="49" t="s">
        <v>29</v>
      </c>
      <c r="I21" s="54">
        <v>0.61399999999999999</v>
      </c>
      <c r="J21" s="52" t="s">
        <v>121</v>
      </c>
      <c r="K21" s="63">
        <v>4398672.2</v>
      </c>
      <c r="L21" s="56">
        <v>3518937</v>
      </c>
      <c r="M21" s="56">
        <v>879735.2</v>
      </c>
      <c r="N21" s="58">
        <v>0.8</v>
      </c>
      <c r="O21" s="12">
        <v>0</v>
      </c>
      <c r="P21" s="12">
        <v>0</v>
      </c>
      <c r="Q21" s="13">
        <v>0</v>
      </c>
      <c r="R21" s="13">
        <v>0</v>
      </c>
      <c r="S21" s="13">
        <v>0</v>
      </c>
      <c r="T21" s="13">
        <v>1039297</v>
      </c>
      <c r="U21" s="65">
        <v>2479640</v>
      </c>
      <c r="V21" s="7"/>
      <c r="W21" s="7"/>
      <c r="X21" s="7"/>
      <c r="Y21" s="7"/>
      <c r="Z21" s="7"/>
      <c r="AA21" s="1" t="b">
        <f t="shared" ref="AA21:AA22" si="20">L21=SUM(O21:Z21)</f>
        <v>1</v>
      </c>
      <c r="AB21" s="4">
        <f t="shared" ref="AB21:AB22" si="21">ROUND(L21/K21,4)</f>
        <v>0.8</v>
      </c>
      <c r="AC21" s="5" t="b">
        <f t="shared" ref="AC21:AC22" si="22">AB21=N21</f>
        <v>1</v>
      </c>
      <c r="AD21" s="5" t="b">
        <f t="shared" ref="AD21:AD22" si="23">K21=L21+M21</f>
        <v>1</v>
      </c>
    </row>
    <row r="22" spans="1:30" ht="24" x14ac:dyDescent="0.25">
      <c r="A22" s="10">
        <v>20</v>
      </c>
      <c r="B22" s="46" t="s">
        <v>115</v>
      </c>
      <c r="C22" s="15" t="s">
        <v>28</v>
      </c>
      <c r="D22" s="49" t="s">
        <v>87</v>
      </c>
      <c r="E22" s="51">
        <v>2607011</v>
      </c>
      <c r="F22" s="49" t="s">
        <v>74</v>
      </c>
      <c r="G22" s="52" t="s">
        <v>119</v>
      </c>
      <c r="H22" s="49" t="s">
        <v>29</v>
      </c>
      <c r="I22" s="54">
        <v>0.57699999999999996</v>
      </c>
      <c r="J22" s="52" t="s">
        <v>121</v>
      </c>
      <c r="K22" s="63">
        <v>4625286.59</v>
      </c>
      <c r="L22" s="56">
        <v>3700229</v>
      </c>
      <c r="M22" s="56">
        <v>925057.59</v>
      </c>
      <c r="N22" s="58">
        <v>0.8</v>
      </c>
      <c r="O22" s="12">
        <v>0</v>
      </c>
      <c r="P22" s="12">
        <v>0</v>
      </c>
      <c r="Q22" s="13">
        <v>0</v>
      </c>
      <c r="R22" s="13">
        <v>0</v>
      </c>
      <c r="S22" s="13">
        <v>0</v>
      </c>
      <c r="T22" s="64">
        <v>865472</v>
      </c>
      <c r="U22" s="64">
        <v>2834757</v>
      </c>
      <c r="V22" s="6"/>
      <c r="W22" s="7"/>
      <c r="X22" s="7"/>
      <c r="Y22" s="7"/>
      <c r="Z22" s="7"/>
      <c r="AA22" s="1" t="b">
        <f t="shared" si="20"/>
        <v>1</v>
      </c>
      <c r="AB22" s="4">
        <f t="shared" si="21"/>
        <v>0.8</v>
      </c>
      <c r="AC22" s="5" t="b">
        <f t="shared" si="22"/>
        <v>1</v>
      </c>
      <c r="AD22" s="5" t="b">
        <f t="shared" si="23"/>
        <v>1</v>
      </c>
    </row>
    <row r="23" spans="1:30" ht="36" x14ac:dyDescent="0.25">
      <c r="A23" s="10">
        <v>21</v>
      </c>
      <c r="B23" s="46" t="s">
        <v>114</v>
      </c>
      <c r="C23" s="15" t="s">
        <v>28</v>
      </c>
      <c r="D23" s="49" t="s">
        <v>41</v>
      </c>
      <c r="E23" s="51">
        <v>2608043</v>
      </c>
      <c r="F23" s="49" t="s">
        <v>42</v>
      </c>
      <c r="G23" s="52" t="s">
        <v>118</v>
      </c>
      <c r="H23" s="49" t="s">
        <v>29</v>
      </c>
      <c r="I23" s="54">
        <v>0.46200000000000002</v>
      </c>
      <c r="J23" s="52" t="s">
        <v>111</v>
      </c>
      <c r="K23" s="63">
        <v>1993313.5</v>
      </c>
      <c r="L23" s="56">
        <v>1395319</v>
      </c>
      <c r="M23" s="56">
        <f>K23-L23</f>
        <v>597994.5</v>
      </c>
      <c r="N23" s="58">
        <v>0.7</v>
      </c>
      <c r="O23" s="12">
        <v>0</v>
      </c>
      <c r="P23" s="12">
        <v>0</v>
      </c>
      <c r="Q23" s="13">
        <v>0</v>
      </c>
      <c r="R23" s="13">
        <v>0</v>
      </c>
      <c r="S23" s="13">
        <v>0</v>
      </c>
      <c r="T23" s="65">
        <f>500000</f>
        <v>500000</v>
      </c>
      <c r="U23" s="65">
        <v>611394</v>
      </c>
      <c r="V23" s="13">
        <v>283925</v>
      </c>
      <c r="W23" s="8"/>
      <c r="X23" s="8"/>
      <c r="Y23" s="8"/>
      <c r="Z23" s="7"/>
      <c r="AA23" s="1" t="b">
        <f t="shared" ref="AA23:AA25" si="24">L23=SUM(O23:Z23)</f>
        <v>1</v>
      </c>
      <c r="AB23" s="4">
        <f t="shared" ref="AB23:AB25" si="25">ROUND(L23/K23,4)</f>
        <v>0.7</v>
      </c>
      <c r="AC23" s="5" t="b">
        <f t="shared" ref="AC23:AC25" si="26">AB23=N23</f>
        <v>1</v>
      </c>
      <c r="AD23" s="5" t="b">
        <f t="shared" ref="AD23:AD25" si="27">K23=L23+M23</f>
        <v>1</v>
      </c>
    </row>
    <row r="24" spans="1:30" ht="24" x14ac:dyDescent="0.25">
      <c r="A24" s="26">
        <v>22</v>
      </c>
      <c r="B24" s="77" t="s">
        <v>129</v>
      </c>
      <c r="C24" s="45" t="s">
        <v>60</v>
      </c>
      <c r="D24" s="48" t="s">
        <v>62</v>
      </c>
      <c r="E24" s="79">
        <v>2604133</v>
      </c>
      <c r="F24" s="48" t="s">
        <v>32</v>
      </c>
      <c r="G24" s="50" t="s">
        <v>130</v>
      </c>
      <c r="H24" s="48" t="s">
        <v>29</v>
      </c>
      <c r="I24" s="53">
        <v>0.39100000000000001</v>
      </c>
      <c r="J24" s="50" t="s">
        <v>131</v>
      </c>
      <c r="K24" s="62">
        <v>3626375.03</v>
      </c>
      <c r="L24" s="55">
        <v>2901100</v>
      </c>
      <c r="M24" s="55">
        <v>725275.0299999998</v>
      </c>
      <c r="N24" s="57">
        <v>0.8</v>
      </c>
      <c r="O24" s="59">
        <v>0</v>
      </c>
      <c r="P24" s="59">
        <v>0</v>
      </c>
      <c r="Q24" s="75">
        <v>0</v>
      </c>
      <c r="R24" s="75">
        <v>0</v>
      </c>
      <c r="S24" s="75">
        <v>0</v>
      </c>
      <c r="T24" s="60">
        <v>0</v>
      </c>
      <c r="U24" s="60">
        <v>2901100</v>
      </c>
      <c r="V24" s="60"/>
      <c r="W24" s="60"/>
      <c r="X24" s="8"/>
      <c r="Y24" s="8"/>
      <c r="Z24" s="7"/>
      <c r="AA24" s="1" t="b">
        <f t="shared" si="24"/>
        <v>1</v>
      </c>
      <c r="AB24" s="4">
        <f t="shared" si="25"/>
        <v>0.8</v>
      </c>
      <c r="AC24" s="5" t="b">
        <f t="shared" si="26"/>
        <v>1</v>
      </c>
      <c r="AD24" s="5" t="b">
        <f t="shared" si="27"/>
        <v>1</v>
      </c>
    </row>
    <row r="25" spans="1:30" ht="24" x14ac:dyDescent="0.25">
      <c r="A25" s="26">
        <v>23</v>
      </c>
      <c r="B25" s="77" t="s">
        <v>132</v>
      </c>
      <c r="C25" s="45" t="s">
        <v>60</v>
      </c>
      <c r="D25" s="48" t="s">
        <v>87</v>
      </c>
      <c r="E25" s="79">
        <v>2607011</v>
      </c>
      <c r="F25" s="48" t="s">
        <v>74</v>
      </c>
      <c r="G25" s="50" t="s">
        <v>133</v>
      </c>
      <c r="H25" s="48" t="s">
        <v>29</v>
      </c>
      <c r="I25" s="53">
        <v>0.193</v>
      </c>
      <c r="J25" s="50" t="s">
        <v>124</v>
      </c>
      <c r="K25" s="62">
        <v>2811414.39</v>
      </c>
      <c r="L25" s="55">
        <v>2249131</v>
      </c>
      <c r="M25" s="55">
        <v>562283.39000000013</v>
      </c>
      <c r="N25" s="57">
        <v>0.8</v>
      </c>
      <c r="O25" s="59">
        <v>0</v>
      </c>
      <c r="P25" s="59">
        <v>0</v>
      </c>
      <c r="Q25" s="75">
        <v>0</v>
      </c>
      <c r="R25" s="75">
        <v>0</v>
      </c>
      <c r="S25" s="75">
        <v>0</v>
      </c>
      <c r="T25" s="60">
        <v>0</v>
      </c>
      <c r="U25" s="60">
        <v>2249131</v>
      </c>
      <c r="V25" s="60"/>
      <c r="W25" s="60"/>
      <c r="X25" s="8"/>
      <c r="Y25" s="8"/>
      <c r="Z25" s="7"/>
      <c r="AA25" s="1" t="b">
        <f t="shared" si="24"/>
        <v>1</v>
      </c>
      <c r="AB25" s="4">
        <f t="shared" si="25"/>
        <v>0.8</v>
      </c>
      <c r="AC25" s="5" t="b">
        <f t="shared" si="26"/>
        <v>1</v>
      </c>
      <c r="AD25" s="5" t="b">
        <f t="shared" si="27"/>
        <v>1</v>
      </c>
    </row>
    <row r="26" spans="1:30" ht="36" x14ac:dyDescent="0.25">
      <c r="A26" s="26">
        <v>24</v>
      </c>
      <c r="B26" s="77" t="s">
        <v>134</v>
      </c>
      <c r="C26" s="45" t="s">
        <v>60</v>
      </c>
      <c r="D26" s="48" t="s">
        <v>62</v>
      </c>
      <c r="E26" s="79">
        <v>2604133</v>
      </c>
      <c r="F26" s="48" t="s">
        <v>32</v>
      </c>
      <c r="G26" s="50" t="s">
        <v>135</v>
      </c>
      <c r="H26" s="48" t="s">
        <v>29</v>
      </c>
      <c r="I26" s="53">
        <v>0.45900000000000002</v>
      </c>
      <c r="J26" s="50" t="s">
        <v>131</v>
      </c>
      <c r="K26" s="62">
        <v>1624196.35</v>
      </c>
      <c r="L26" s="55">
        <v>1299357</v>
      </c>
      <c r="M26" s="55">
        <v>324839.35000000009</v>
      </c>
      <c r="N26" s="57">
        <v>0.8</v>
      </c>
      <c r="O26" s="59">
        <v>0</v>
      </c>
      <c r="P26" s="59">
        <v>0</v>
      </c>
      <c r="Q26" s="75">
        <v>0</v>
      </c>
      <c r="R26" s="75">
        <v>0</v>
      </c>
      <c r="S26" s="75">
        <v>0</v>
      </c>
      <c r="T26" s="60">
        <v>0</v>
      </c>
      <c r="U26" s="60">
        <v>1299357</v>
      </c>
      <c r="V26" s="60"/>
      <c r="W26" s="60"/>
      <c r="X26" s="8"/>
      <c r="Y26" s="8"/>
      <c r="Z26" s="7"/>
      <c r="AA26" s="1" t="b">
        <f t="shared" ref="AA26:AA47" si="28">L26=SUM(O26:Z26)</f>
        <v>1</v>
      </c>
      <c r="AB26" s="4">
        <f t="shared" ref="AB26:AB47" si="29">ROUND(L26/K26,4)</f>
        <v>0.8</v>
      </c>
      <c r="AC26" s="5" t="b">
        <f t="shared" ref="AC26:AC47" si="30">AB26=N26</f>
        <v>1</v>
      </c>
      <c r="AD26" s="5" t="b">
        <f t="shared" ref="AD26:AD47" si="31">K26=L26+M26</f>
        <v>1</v>
      </c>
    </row>
    <row r="27" spans="1:30" ht="24" x14ac:dyDescent="0.25">
      <c r="A27" s="10">
        <v>25</v>
      </c>
      <c r="B27" s="46" t="s">
        <v>136</v>
      </c>
      <c r="C27" s="9" t="s">
        <v>122</v>
      </c>
      <c r="D27" s="49" t="s">
        <v>35</v>
      </c>
      <c r="E27" s="80">
        <v>2601013</v>
      </c>
      <c r="F27" s="49" t="s">
        <v>36</v>
      </c>
      <c r="G27" s="52" t="s">
        <v>137</v>
      </c>
      <c r="H27" s="49" t="s">
        <v>29</v>
      </c>
      <c r="I27" s="54">
        <v>0.94399999999999995</v>
      </c>
      <c r="J27" s="52" t="s">
        <v>138</v>
      </c>
      <c r="K27" s="63">
        <v>9913814.9800000004</v>
      </c>
      <c r="L27" s="56">
        <v>7931051</v>
      </c>
      <c r="M27" s="56">
        <v>1982763.9800000004</v>
      </c>
      <c r="N27" s="58">
        <v>0.8</v>
      </c>
      <c r="O27" s="12">
        <v>0</v>
      </c>
      <c r="P27" s="12">
        <v>0</v>
      </c>
      <c r="Q27" s="13">
        <v>0</v>
      </c>
      <c r="R27" s="13">
        <v>0</v>
      </c>
      <c r="S27" s="13">
        <v>0</v>
      </c>
      <c r="T27" s="61">
        <v>0</v>
      </c>
      <c r="U27" s="61">
        <v>1189658</v>
      </c>
      <c r="V27" s="61">
        <v>3800000</v>
      </c>
      <c r="W27" s="61">
        <v>2941393</v>
      </c>
      <c r="X27" s="8"/>
      <c r="Y27" s="8"/>
      <c r="Z27" s="7"/>
      <c r="AA27" s="1" t="b">
        <f t="shared" si="28"/>
        <v>1</v>
      </c>
      <c r="AB27" s="4">
        <f t="shared" si="29"/>
        <v>0.8</v>
      </c>
      <c r="AC27" s="5" t="b">
        <f t="shared" si="30"/>
        <v>1</v>
      </c>
      <c r="AD27" s="5" t="b">
        <f t="shared" si="31"/>
        <v>1</v>
      </c>
    </row>
    <row r="28" spans="1:30" ht="24" x14ac:dyDescent="0.25">
      <c r="A28" s="10">
        <v>26</v>
      </c>
      <c r="B28" s="46" t="s">
        <v>139</v>
      </c>
      <c r="C28" s="9" t="s">
        <v>122</v>
      </c>
      <c r="D28" s="49" t="s">
        <v>39</v>
      </c>
      <c r="E28" s="80">
        <v>2605033</v>
      </c>
      <c r="F28" s="49" t="s">
        <v>40</v>
      </c>
      <c r="G28" s="52" t="s">
        <v>140</v>
      </c>
      <c r="H28" s="49" t="s">
        <v>29</v>
      </c>
      <c r="I28" s="54">
        <v>0.92500000000000004</v>
      </c>
      <c r="J28" s="52" t="s">
        <v>141</v>
      </c>
      <c r="K28" s="63">
        <v>7028450.3700000001</v>
      </c>
      <c r="L28" s="56">
        <v>5622760</v>
      </c>
      <c r="M28" s="56">
        <v>1405690.37</v>
      </c>
      <c r="N28" s="58">
        <v>0.8</v>
      </c>
      <c r="O28" s="12">
        <v>0</v>
      </c>
      <c r="P28" s="12">
        <v>0</v>
      </c>
      <c r="Q28" s="13">
        <v>0</v>
      </c>
      <c r="R28" s="13">
        <v>0</v>
      </c>
      <c r="S28" s="13">
        <v>0</v>
      </c>
      <c r="T28" s="61">
        <v>0</v>
      </c>
      <c r="U28" s="61">
        <v>1600000</v>
      </c>
      <c r="V28" s="61">
        <v>4022760</v>
      </c>
      <c r="W28" s="61"/>
      <c r="X28" s="8"/>
      <c r="Y28" s="8"/>
      <c r="Z28" s="7"/>
      <c r="AA28" s="1" t="b">
        <f t="shared" si="28"/>
        <v>1</v>
      </c>
      <c r="AB28" s="4">
        <f t="shared" si="29"/>
        <v>0.8</v>
      </c>
      <c r="AC28" s="5" t="b">
        <f t="shared" si="30"/>
        <v>1</v>
      </c>
      <c r="AD28" s="5" t="b">
        <f t="shared" si="31"/>
        <v>1</v>
      </c>
    </row>
    <row r="29" spans="1:30" ht="24" x14ac:dyDescent="0.25">
      <c r="A29" s="26">
        <v>27</v>
      </c>
      <c r="B29" s="77" t="s">
        <v>142</v>
      </c>
      <c r="C29" s="45" t="s">
        <v>60</v>
      </c>
      <c r="D29" s="48" t="s">
        <v>87</v>
      </c>
      <c r="E29" s="79">
        <v>2607011</v>
      </c>
      <c r="F29" s="48" t="s">
        <v>74</v>
      </c>
      <c r="G29" s="50" t="s">
        <v>143</v>
      </c>
      <c r="H29" s="48" t="s">
        <v>30</v>
      </c>
      <c r="I29" s="53">
        <v>0.51100000000000001</v>
      </c>
      <c r="J29" s="50" t="s">
        <v>124</v>
      </c>
      <c r="K29" s="62">
        <v>3382222.32</v>
      </c>
      <c r="L29" s="55">
        <v>2705777</v>
      </c>
      <c r="M29" s="55">
        <v>676445.31999999983</v>
      </c>
      <c r="N29" s="57">
        <v>0.8</v>
      </c>
      <c r="O29" s="59">
        <v>0</v>
      </c>
      <c r="P29" s="59">
        <v>0</v>
      </c>
      <c r="Q29" s="75">
        <v>0</v>
      </c>
      <c r="R29" s="75">
        <v>0</v>
      </c>
      <c r="S29" s="75">
        <v>0</v>
      </c>
      <c r="T29" s="60">
        <v>0</v>
      </c>
      <c r="U29" s="60">
        <v>2705777</v>
      </c>
      <c r="V29" s="60"/>
      <c r="W29" s="60"/>
      <c r="X29" s="8"/>
      <c r="Y29" s="8"/>
      <c r="Z29" s="7"/>
      <c r="AA29" s="1" t="b">
        <f t="shared" si="28"/>
        <v>1</v>
      </c>
      <c r="AB29" s="4">
        <f t="shared" si="29"/>
        <v>0.8</v>
      </c>
      <c r="AC29" s="5" t="b">
        <f t="shared" si="30"/>
        <v>1</v>
      </c>
      <c r="AD29" s="5" t="b">
        <f t="shared" si="31"/>
        <v>1</v>
      </c>
    </row>
    <row r="30" spans="1:30" ht="48" x14ac:dyDescent="0.25">
      <c r="A30" s="10">
        <v>28</v>
      </c>
      <c r="B30" s="46" t="s">
        <v>144</v>
      </c>
      <c r="C30" s="9" t="s">
        <v>122</v>
      </c>
      <c r="D30" s="49" t="s">
        <v>117</v>
      </c>
      <c r="E30" s="80">
        <v>2606053</v>
      </c>
      <c r="F30" s="49" t="s">
        <v>67</v>
      </c>
      <c r="G30" s="52" t="s">
        <v>145</v>
      </c>
      <c r="H30" s="49" t="s">
        <v>29</v>
      </c>
      <c r="I30" s="54">
        <v>1.355</v>
      </c>
      <c r="J30" s="52" t="s">
        <v>146</v>
      </c>
      <c r="K30" s="63">
        <v>18336810</v>
      </c>
      <c r="L30" s="56">
        <v>11002086</v>
      </c>
      <c r="M30" s="56">
        <v>7334724</v>
      </c>
      <c r="N30" s="58">
        <v>0.6</v>
      </c>
      <c r="O30" s="12">
        <v>0</v>
      </c>
      <c r="P30" s="12">
        <v>0</v>
      </c>
      <c r="Q30" s="13">
        <v>0</v>
      </c>
      <c r="R30" s="13">
        <v>0</v>
      </c>
      <c r="S30" s="13">
        <v>0</v>
      </c>
      <c r="T30" s="61">
        <v>0</v>
      </c>
      <c r="U30" s="61">
        <v>3750000</v>
      </c>
      <c r="V30" s="61">
        <v>3750000</v>
      </c>
      <c r="W30" s="61">
        <v>3502086</v>
      </c>
      <c r="X30" s="8"/>
      <c r="Y30" s="8"/>
      <c r="Z30" s="7"/>
      <c r="AA30" s="1" t="b">
        <f t="shared" si="28"/>
        <v>1</v>
      </c>
      <c r="AB30" s="4">
        <f t="shared" si="29"/>
        <v>0.6</v>
      </c>
      <c r="AC30" s="5" t="b">
        <f t="shared" si="30"/>
        <v>1</v>
      </c>
      <c r="AD30" s="5" t="b">
        <f t="shared" si="31"/>
        <v>1</v>
      </c>
    </row>
    <row r="31" spans="1:30" ht="24" x14ac:dyDescent="0.25">
      <c r="A31" s="26">
        <v>29</v>
      </c>
      <c r="B31" s="77" t="s">
        <v>147</v>
      </c>
      <c r="C31" s="45" t="s">
        <v>60</v>
      </c>
      <c r="D31" s="48" t="s">
        <v>105</v>
      </c>
      <c r="E31" s="79">
        <v>2601043</v>
      </c>
      <c r="F31" s="48" t="s">
        <v>36</v>
      </c>
      <c r="G31" s="50" t="s">
        <v>148</v>
      </c>
      <c r="H31" s="48" t="s">
        <v>30</v>
      </c>
      <c r="I31" s="53">
        <v>0.99</v>
      </c>
      <c r="J31" s="50" t="s">
        <v>149</v>
      </c>
      <c r="K31" s="62">
        <v>513451.42</v>
      </c>
      <c r="L31" s="55">
        <v>410761</v>
      </c>
      <c r="M31" s="55">
        <v>102690.42</v>
      </c>
      <c r="N31" s="57">
        <v>0.8</v>
      </c>
      <c r="O31" s="59">
        <v>0</v>
      </c>
      <c r="P31" s="59">
        <v>0</v>
      </c>
      <c r="Q31" s="75">
        <v>0</v>
      </c>
      <c r="R31" s="75">
        <v>0</v>
      </c>
      <c r="S31" s="75">
        <v>0</v>
      </c>
      <c r="T31" s="60">
        <v>0</v>
      </c>
      <c r="U31" s="60">
        <f>L31</f>
        <v>410761</v>
      </c>
      <c r="V31" s="60"/>
      <c r="W31" s="60"/>
      <c r="X31" s="8"/>
      <c r="Y31" s="8"/>
      <c r="Z31" s="7"/>
      <c r="AA31" s="1" t="b">
        <f t="shared" si="28"/>
        <v>1</v>
      </c>
      <c r="AB31" s="4">
        <f t="shared" si="29"/>
        <v>0.8</v>
      </c>
      <c r="AC31" s="5" t="b">
        <f t="shared" si="30"/>
        <v>1</v>
      </c>
      <c r="AD31" s="5" t="b">
        <f t="shared" si="31"/>
        <v>1</v>
      </c>
    </row>
    <row r="32" spans="1:30" ht="24" x14ac:dyDescent="0.25">
      <c r="A32" s="26">
        <v>30</v>
      </c>
      <c r="B32" s="77" t="s">
        <v>150</v>
      </c>
      <c r="C32" s="45" t="s">
        <v>60</v>
      </c>
      <c r="D32" s="48" t="s">
        <v>151</v>
      </c>
      <c r="E32" s="79">
        <v>2612033</v>
      </c>
      <c r="F32" s="48" t="s">
        <v>73</v>
      </c>
      <c r="G32" s="50" t="s">
        <v>152</v>
      </c>
      <c r="H32" s="48" t="s">
        <v>30</v>
      </c>
      <c r="I32" s="53">
        <v>0.88400000000000001</v>
      </c>
      <c r="J32" s="50" t="s">
        <v>153</v>
      </c>
      <c r="K32" s="62">
        <v>1126087.28</v>
      </c>
      <c r="L32" s="55">
        <v>900869</v>
      </c>
      <c r="M32" s="55">
        <v>225218.28</v>
      </c>
      <c r="N32" s="57">
        <v>0.8</v>
      </c>
      <c r="O32" s="59">
        <v>0</v>
      </c>
      <c r="P32" s="59">
        <v>0</v>
      </c>
      <c r="Q32" s="75">
        <v>0</v>
      </c>
      <c r="R32" s="75">
        <v>0</v>
      </c>
      <c r="S32" s="75">
        <v>0</v>
      </c>
      <c r="T32" s="60">
        <v>0</v>
      </c>
      <c r="U32" s="60">
        <f>L32</f>
        <v>900869</v>
      </c>
      <c r="V32" s="60"/>
      <c r="W32" s="60"/>
      <c r="X32" s="8"/>
      <c r="Y32" s="8"/>
      <c r="Z32" s="7"/>
      <c r="AA32" s="1" t="b">
        <f t="shared" si="28"/>
        <v>1</v>
      </c>
      <c r="AB32" s="4">
        <f t="shared" si="29"/>
        <v>0.8</v>
      </c>
      <c r="AC32" s="5" t="b">
        <f t="shared" si="30"/>
        <v>1</v>
      </c>
      <c r="AD32" s="5" t="b">
        <f t="shared" si="31"/>
        <v>1</v>
      </c>
    </row>
    <row r="33" spans="1:30" ht="24" x14ac:dyDescent="0.25">
      <c r="A33" s="26">
        <v>31</v>
      </c>
      <c r="B33" s="77" t="s">
        <v>154</v>
      </c>
      <c r="C33" s="45" t="s">
        <v>60</v>
      </c>
      <c r="D33" s="48" t="s">
        <v>155</v>
      </c>
      <c r="E33" s="79">
        <v>2612062</v>
      </c>
      <c r="F33" s="48" t="s">
        <v>73</v>
      </c>
      <c r="G33" s="50" t="s">
        <v>156</v>
      </c>
      <c r="H33" s="48" t="s">
        <v>30</v>
      </c>
      <c r="I33" s="53">
        <v>0.51500000000000001</v>
      </c>
      <c r="J33" s="50" t="s">
        <v>157</v>
      </c>
      <c r="K33" s="62">
        <v>940808.35</v>
      </c>
      <c r="L33" s="55">
        <v>752646</v>
      </c>
      <c r="M33" s="55">
        <v>188162.34999999998</v>
      </c>
      <c r="N33" s="57">
        <v>0.8</v>
      </c>
      <c r="O33" s="59">
        <v>0</v>
      </c>
      <c r="P33" s="59">
        <v>0</v>
      </c>
      <c r="Q33" s="75">
        <v>0</v>
      </c>
      <c r="R33" s="75">
        <v>0</v>
      </c>
      <c r="S33" s="75">
        <v>0</v>
      </c>
      <c r="T33" s="60">
        <v>0</v>
      </c>
      <c r="U33" s="60">
        <v>752646</v>
      </c>
      <c r="V33" s="60"/>
      <c r="W33" s="60"/>
      <c r="X33" s="8"/>
      <c r="Y33" s="8"/>
      <c r="Z33" s="7"/>
      <c r="AA33" s="1" t="b">
        <f t="shared" si="28"/>
        <v>1</v>
      </c>
      <c r="AB33" s="4">
        <f t="shared" si="29"/>
        <v>0.8</v>
      </c>
      <c r="AC33" s="5" t="b">
        <f t="shared" si="30"/>
        <v>1</v>
      </c>
      <c r="AD33" s="5" t="b">
        <f t="shared" si="31"/>
        <v>1</v>
      </c>
    </row>
    <row r="34" spans="1:30" ht="24" x14ac:dyDescent="0.25">
      <c r="A34" s="26">
        <v>32</v>
      </c>
      <c r="B34" s="77" t="s">
        <v>158</v>
      </c>
      <c r="C34" s="45" t="s">
        <v>60</v>
      </c>
      <c r="D34" s="48" t="s">
        <v>79</v>
      </c>
      <c r="E34" s="79">
        <v>2604172</v>
      </c>
      <c r="F34" s="48" t="s">
        <v>32</v>
      </c>
      <c r="G34" s="50" t="s">
        <v>159</v>
      </c>
      <c r="H34" s="48" t="s">
        <v>29</v>
      </c>
      <c r="I34" s="53">
        <v>0.39</v>
      </c>
      <c r="J34" s="50" t="s">
        <v>157</v>
      </c>
      <c r="K34" s="62">
        <v>3552389.9</v>
      </c>
      <c r="L34" s="55">
        <v>2131433</v>
      </c>
      <c r="M34" s="55">
        <v>1420956.9</v>
      </c>
      <c r="N34" s="57">
        <v>0.6</v>
      </c>
      <c r="O34" s="59">
        <v>0</v>
      </c>
      <c r="P34" s="59">
        <v>0</v>
      </c>
      <c r="Q34" s="75">
        <v>0</v>
      </c>
      <c r="R34" s="75">
        <v>0</v>
      </c>
      <c r="S34" s="75">
        <v>0</v>
      </c>
      <c r="T34" s="60">
        <v>0</v>
      </c>
      <c r="U34" s="60">
        <v>2131433</v>
      </c>
      <c r="V34" s="60"/>
      <c r="W34" s="60"/>
      <c r="X34" s="8"/>
      <c r="Y34" s="8"/>
      <c r="Z34" s="7"/>
      <c r="AA34" s="1" t="b">
        <f t="shared" si="28"/>
        <v>1</v>
      </c>
      <c r="AB34" s="4">
        <f t="shared" si="29"/>
        <v>0.6</v>
      </c>
      <c r="AC34" s="5" t="b">
        <f t="shared" si="30"/>
        <v>1</v>
      </c>
      <c r="AD34" s="5" t="b">
        <f t="shared" si="31"/>
        <v>1</v>
      </c>
    </row>
    <row r="35" spans="1:30" ht="24" x14ac:dyDescent="0.25">
      <c r="A35" s="26">
        <v>33</v>
      </c>
      <c r="B35" s="77" t="s">
        <v>160</v>
      </c>
      <c r="C35" s="45" t="s">
        <v>60</v>
      </c>
      <c r="D35" s="48" t="s">
        <v>161</v>
      </c>
      <c r="E35" s="79">
        <v>2611022</v>
      </c>
      <c r="F35" s="48" t="s">
        <v>66</v>
      </c>
      <c r="G35" s="50" t="s">
        <v>162</v>
      </c>
      <c r="H35" s="48" t="s">
        <v>30</v>
      </c>
      <c r="I35" s="53">
        <v>0.38</v>
      </c>
      <c r="J35" s="50" t="s">
        <v>163</v>
      </c>
      <c r="K35" s="62">
        <v>1126263.6100000001</v>
      </c>
      <c r="L35" s="55">
        <v>901010</v>
      </c>
      <c r="M35" s="55">
        <v>225253.6100000001</v>
      </c>
      <c r="N35" s="57">
        <v>0.8</v>
      </c>
      <c r="O35" s="59">
        <v>0</v>
      </c>
      <c r="P35" s="59">
        <v>0</v>
      </c>
      <c r="Q35" s="75">
        <v>0</v>
      </c>
      <c r="R35" s="75">
        <v>0</v>
      </c>
      <c r="S35" s="75">
        <v>0</v>
      </c>
      <c r="T35" s="60">
        <v>0</v>
      </c>
      <c r="U35" s="60">
        <f>L35</f>
        <v>901010</v>
      </c>
      <c r="V35" s="60"/>
      <c r="W35" s="60"/>
      <c r="X35" s="8"/>
      <c r="Y35" s="8"/>
      <c r="Z35" s="7"/>
      <c r="AA35" s="1" t="b">
        <f t="shared" si="28"/>
        <v>1</v>
      </c>
      <c r="AB35" s="4">
        <f t="shared" si="29"/>
        <v>0.8</v>
      </c>
      <c r="AC35" s="5" t="b">
        <f t="shared" si="30"/>
        <v>1</v>
      </c>
      <c r="AD35" s="5" t="b">
        <f t="shared" si="31"/>
        <v>1</v>
      </c>
    </row>
    <row r="36" spans="1:30" ht="24" x14ac:dyDescent="0.25">
      <c r="A36" s="26">
        <v>34</v>
      </c>
      <c r="B36" s="77" t="s">
        <v>164</v>
      </c>
      <c r="C36" s="45" t="s">
        <v>60</v>
      </c>
      <c r="D36" s="48" t="s">
        <v>165</v>
      </c>
      <c r="E36" s="79">
        <v>2610053</v>
      </c>
      <c r="F36" s="48" t="s">
        <v>43</v>
      </c>
      <c r="G36" s="50" t="s">
        <v>166</v>
      </c>
      <c r="H36" s="48" t="s">
        <v>29</v>
      </c>
      <c r="I36" s="53">
        <v>0.246</v>
      </c>
      <c r="J36" s="50" t="s">
        <v>167</v>
      </c>
      <c r="K36" s="62">
        <v>4008986.94</v>
      </c>
      <c r="L36" s="55">
        <v>3207189</v>
      </c>
      <c r="M36" s="55">
        <v>801797.94</v>
      </c>
      <c r="N36" s="57">
        <v>0.8</v>
      </c>
      <c r="O36" s="59">
        <v>0</v>
      </c>
      <c r="P36" s="59">
        <v>0</v>
      </c>
      <c r="Q36" s="75">
        <v>0</v>
      </c>
      <c r="R36" s="75">
        <v>0</v>
      </c>
      <c r="S36" s="75">
        <v>0</v>
      </c>
      <c r="T36" s="60">
        <v>0</v>
      </c>
      <c r="U36" s="60">
        <v>3207189</v>
      </c>
      <c r="V36" s="60"/>
      <c r="W36" s="60"/>
      <c r="X36" s="8"/>
      <c r="Y36" s="8"/>
      <c r="Z36" s="7"/>
      <c r="AA36" s="1" t="b">
        <f t="shared" si="28"/>
        <v>1</v>
      </c>
      <c r="AB36" s="4">
        <f t="shared" si="29"/>
        <v>0.8</v>
      </c>
      <c r="AC36" s="5" t="b">
        <f t="shared" si="30"/>
        <v>1</v>
      </c>
      <c r="AD36" s="5" t="b">
        <f t="shared" si="31"/>
        <v>1</v>
      </c>
    </row>
    <row r="37" spans="1:30" x14ac:dyDescent="0.25">
      <c r="A37" s="26">
        <v>35</v>
      </c>
      <c r="B37" s="77" t="s">
        <v>168</v>
      </c>
      <c r="C37" s="45" t="s">
        <v>60</v>
      </c>
      <c r="D37" s="48" t="s">
        <v>110</v>
      </c>
      <c r="E37" s="79">
        <v>2602063</v>
      </c>
      <c r="F37" s="48" t="s">
        <v>72</v>
      </c>
      <c r="G37" s="50" t="s">
        <v>169</v>
      </c>
      <c r="H37" s="48" t="s">
        <v>30</v>
      </c>
      <c r="I37" s="53">
        <v>1.236</v>
      </c>
      <c r="J37" s="50" t="s">
        <v>157</v>
      </c>
      <c r="K37" s="62">
        <v>1561453.75</v>
      </c>
      <c r="L37" s="55">
        <v>1249163</v>
      </c>
      <c r="M37" s="55">
        <v>312290.75</v>
      </c>
      <c r="N37" s="57">
        <v>0.8</v>
      </c>
      <c r="O37" s="59">
        <v>0</v>
      </c>
      <c r="P37" s="59">
        <v>0</v>
      </c>
      <c r="Q37" s="75">
        <v>0</v>
      </c>
      <c r="R37" s="75">
        <v>0</v>
      </c>
      <c r="S37" s="75">
        <v>0</v>
      </c>
      <c r="T37" s="60">
        <v>0</v>
      </c>
      <c r="U37" s="60">
        <v>1249163</v>
      </c>
      <c r="V37" s="60"/>
      <c r="W37" s="60"/>
      <c r="X37" s="8"/>
      <c r="Y37" s="8"/>
      <c r="Z37" s="7"/>
      <c r="AA37" s="1" t="b">
        <f t="shared" si="28"/>
        <v>1</v>
      </c>
      <c r="AB37" s="4">
        <f t="shared" si="29"/>
        <v>0.8</v>
      </c>
      <c r="AC37" s="5" t="b">
        <f t="shared" si="30"/>
        <v>1</v>
      </c>
      <c r="AD37" s="5" t="b">
        <f t="shared" si="31"/>
        <v>1</v>
      </c>
    </row>
    <row r="38" spans="1:30" ht="24" x14ac:dyDescent="0.25">
      <c r="A38" s="26">
        <v>36</v>
      </c>
      <c r="B38" s="77" t="s">
        <v>216</v>
      </c>
      <c r="C38" s="45" t="s">
        <v>60</v>
      </c>
      <c r="D38" s="48" t="s">
        <v>217</v>
      </c>
      <c r="E38" s="79">
        <v>2605083</v>
      </c>
      <c r="F38" s="48" t="s">
        <v>40</v>
      </c>
      <c r="G38" s="50" t="s">
        <v>218</v>
      </c>
      <c r="H38" s="48" t="s">
        <v>125</v>
      </c>
      <c r="I38" s="53">
        <v>0.8</v>
      </c>
      <c r="J38" s="50" t="s">
        <v>126</v>
      </c>
      <c r="K38" s="62">
        <v>312818.59999999998</v>
      </c>
      <c r="L38" s="55">
        <v>250254</v>
      </c>
      <c r="M38" s="55">
        <v>62564.599999999977</v>
      </c>
      <c r="N38" s="57">
        <v>0.8</v>
      </c>
      <c r="O38" s="59">
        <v>0</v>
      </c>
      <c r="P38" s="59">
        <v>0</v>
      </c>
      <c r="Q38" s="75">
        <v>0</v>
      </c>
      <c r="R38" s="75">
        <v>0</v>
      </c>
      <c r="S38" s="75">
        <v>0</v>
      </c>
      <c r="T38" s="60">
        <v>0</v>
      </c>
      <c r="U38" s="60">
        <v>250254</v>
      </c>
      <c r="V38" s="60"/>
      <c r="W38" s="60"/>
      <c r="X38" s="8"/>
      <c r="Y38" s="8"/>
      <c r="Z38" s="7"/>
      <c r="AA38" s="1" t="b">
        <f t="shared" si="28"/>
        <v>1</v>
      </c>
      <c r="AB38" s="4">
        <f t="shared" si="29"/>
        <v>0.8</v>
      </c>
      <c r="AC38" s="5" t="b">
        <f t="shared" si="30"/>
        <v>1</v>
      </c>
      <c r="AD38" s="5" t="b">
        <f t="shared" si="31"/>
        <v>1</v>
      </c>
    </row>
    <row r="39" spans="1:30" x14ac:dyDescent="0.25">
      <c r="A39" s="26">
        <v>37</v>
      </c>
      <c r="B39" s="77" t="s">
        <v>170</v>
      </c>
      <c r="C39" s="45" t="s">
        <v>60</v>
      </c>
      <c r="D39" s="48" t="s">
        <v>41</v>
      </c>
      <c r="E39" s="79">
        <v>2608043</v>
      </c>
      <c r="F39" s="48" t="s">
        <v>42</v>
      </c>
      <c r="G39" s="50" t="s">
        <v>171</v>
      </c>
      <c r="H39" s="48" t="s">
        <v>125</v>
      </c>
      <c r="I39" s="53">
        <v>0.626</v>
      </c>
      <c r="J39" s="50" t="s">
        <v>172</v>
      </c>
      <c r="K39" s="62">
        <v>391152.28</v>
      </c>
      <c r="L39" s="55">
        <v>273806</v>
      </c>
      <c r="M39" s="55">
        <v>117346.28</v>
      </c>
      <c r="N39" s="57">
        <v>0.7</v>
      </c>
      <c r="O39" s="59">
        <v>0</v>
      </c>
      <c r="P39" s="59">
        <v>0</v>
      </c>
      <c r="Q39" s="75">
        <v>0</v>
      </c>
      <c r="R39" s="75">
        <v>0</v>
      </c>
      <c r="S39" s="75">
        <v>0</v>
      </c>
      <c r="T39" s="60">
        <v>0</v>
      </c>
      <c r="U39" s="60">
        <f>L39</f>
        <v>273806</v>
      </c>
      <c r="V39" s="60"/>
      <c r="W39" s="60"/>
      <c r="X39" s="8"/>
      <c r="Y39" s="8"/>
      <c r="Z39" s="7"/>
      <c r="AA39" s="1" t="b">
        <f t="shared" si="28"/>
        <v>1</v>
      </c>
      <c r="AB39" s="4">
        <f t="shared" si="29"/>
        <v>0.7</v>
      </c>
      <c r="AC39" s="5" t="b">
        <f t="shared" si="30"/>
        <v>1</v>
      </c>
      <c r="AD39" s="5" t="b">
        <f t="shared" si="31"/>
        <v>1</v>
      </c>
    </row>
    <row r="40" spans="1:30" ht="24" x14ac:dyDescent="0.25">
      <c r="A40" s="26">
        <v>38</v>
      </c>
      <c r="B40" s="77" t="s">
        <v>173</v>
      </c>
      <c r="C40" s="45" t="s">
        <v>60</v>
      </c>
      <c r="D40" s="48" t="s">
        <v>65</v>
      </c>
      <c r="E40" s="79">
        <v>2607032</v>
      </c>
      <c r="F40" s="48" t="s">
        <v>74</v>
      </c>
      <c r="G40" s="50" t="s">
        <v>174</v>
      </c>
      <c r="H40" s="48" t="s">
        <v>125</v>
      </c>
      <c r="I40" s="53">
        <v>0.33500000000000002</v>
      </c>
      <c r="J40" s="50" t="s">
        <v>175</v>
      </c>
      <c r="K40" s="62">
        <v>223937.3</v>
      </c>
      <c r="L40" s="55">
        <v>179149</v>
      </c>
      <c r="M40" s="55">
        <v>44788.299999999988</v>
      </c>
      <c r="N40" s="57">
        <v>0.8</v>
      </c>
      <c r="O40" s="59">
        <v>0</v>
      </c>
      <c r="P40" s="59">
        <v>0</v>
      </c>
      <c r="Q40" s="75">
        <v>0</v>
      </c>
      <c r="R40" s="75">
        <v>0</v>
      </c>
      <c r="S40" s="75">
        <v>0</v>
      </c>
      <c r="T40" s="60">
        <v>0</v>
      </c>
      <c r="U40" s="60">
        <v>179149</v>
      </c>
      <c r="V40" s="61"/>
      <c r="W40" s="60"/>
      <c r="X40" s="8"/>
      <c r="Y40" s="8"/>
      <c r="Z40" s="7"/>
      <c r="AA40" s="1" t="b">
        <f t="shared" si="28"/>
        <v>1</v>
      </c>
      <c r="AB40" s="4">
        <f t="shared" si="29"/>
        <v>0.8</v>
      </c>
      <c r="AC40" s="5" t="b">
        <f t="shared" si="30"/>
        <v>1</v>
      </c>
      <c r="AD40" s="5" t="b">
        <f t="shared" si="31"/>
        <v>1</v>
      </c>
    </row>
    <row r="41" spans="1:30" ht="24" x14ac:dyDescent="0.25">
      <c r="A41" s="10">
        <v>39</v>
      </c>
      <c r="B41" s="46" t="s">
        <v>176</v>
      </c>
      <c r="C41" s="9" t="s">
        <v>122</v>
      </c>
      <c r="D41" s="49" t="s">
        <v>177</v>
      </c>
      <c r="E41" s="80">
        <v>2610042</v>
      </c>
      <c r="F41" s="49" t="s">
        <v>43</v>
      </c>
      <c r="G41" s="52" t="s">
        <v>178</v>
      </c>
      <c r="H41" s="49" t="s">
        <v>29</v>
      </c>
      <c r="I41" s="54">
        <v>1.117</v>
      </c>
      <c r="J41" s="52" t="s">
        <v>179</v>
      </c>
      <c r="K41" s="63">
        <v>11021909.77</v>
      </c>
      <c r="L41" s="56">
        <v>8817527</v>
      </c>
      <c r="M41" s="56">
        <v>2204382.7699999996</v>
      </c>
      <c r="N41" s="58">
        <v>0.8</v>
      </c>
      <c r="O41" s="12">
        <v>0</v>
      </c>
      <c r="P41" s="12">
        <v>0</v>
      </c>
      <c r="Q41" s="13">
        <v>0</v>
      </c>
      <c r="R41" s="13">
        <v>0</v>
      </c>
      <c r="S41" s="13">
        <v>0</v>
      </c>
      <c r="T41" s="61">
        <v>0</v>
      </c>
      <c r="U41" s="61">
        <v>1763505</v>
      </c>
      <c r="V41" s="61">
        <v>7054022</v>
      </c>
      <c r="W41" s="60"/>
      <c r="X41" s="8"/>
      <c r="Y41" s="8"/>
      <c r="Z41" s="7"/>
      <c r="AA41" s="1" t="b">
        <f t="shared" si="28"/>
        <v>1</v>
      </c>
      <c r="AB41" s="4">
        <f t="shared" si="29"/>
        <v>0.8</v>
      </c>
      <c r="AC41" s="5" t="b">
        <f t="shared" si="30"/>
        <v>1</v>
      </c>
      <c r="AD41" s="5" t="b">
        <f t="shared" si="31"/>
        <v>1</v>
      </c>
    </row>
    <row r="42" spans="1:30" ht="36" x14ac:dyDescent="0.25">
      <c r="A42" s="26">
        <v>40</v>
      </c>
      <c r="B42" s="77" t="s">
        <v>219</v>
      </c>
      <c r="C42" s="45" t="s">
        <v>60</v>
      </c>
      <c r="D42" s="48" t="s">
        <v>76</v>
      </c>
      <c r="E42" s="79">
        <v>2609072</v>
      </c>
      <c r="F42" s="48" t="s">
        <v>50</v>
      </c>
      <c r="G42" s="50" t="s">
        <v>220</v>
      </c>
      <c r="H42" s="48" t="s">
        <v>30</v>
      </c>
      <c r="I42" s="53">
        <v>0.996</v>
      </c>
      <c r="J42" s="50" t="s">
        <v>128</v>
      </c>
      <c r="K42" s="62">
        <v>940565.5</v>
      </c>
      <c r="L42" s="55">
        <v>752452</v>
      </c>
      <c r="M42" s="55">
        <f>K42-L42</f>
        <v>188113.5</v>
      </c>
      <c r="N42" s="57">
        <v>0.8</v>
      </c>
      <c r="O42" s="59">
        <v>0</v>
      </c>
      <c r="P42" s="59">
        <v>0</v>
      </c>
      <c r="Q42" s="75">
        <v>0</v>
      </c>
      <c r="R42" s="75">
        <v>0</v>
      </c>
      <c r="S42" s="75">
        <v>0</v>
      </c>
      <c r="T42" s="60">
        <v>0</v>
      </c>
      <c r="U42" s="60">
        <f>L42</f>
        <v>752452</v>
      </c>
      <c r="V42" s="60"/>
      <c r="W42" s="60"/>
      <c r="X42" s="8"/>
      <c r="Y42" s="8"/>
      <c r="Z42" s="7"/>
      <c r="AA42" s="1" t="b">
        <f t="shared" si="28"/>
        <v>1</v>
      </c>
      <c r="AB42" s="4">
        <f t="shared" si="29"/>
        <v>0.8</v>
      </c>
      <c r="AC42" s="5" t="b">
        <f t="shared" si="30"/>
        <v>1</v>
      </c>
      <c r="AD42" s="5" t="b">
        <f t="shared" si="31"/>
        <v>1</v>
      </c>
    </row>
    <row r="43" spans="1:30" ht="36" x14ac:dyDescent="0.25">
      <c r="A43" s="10">
        <v>41</v>
      </c>
      <c r="B43" s="46" t="s">
        <v>180</v>
      </c>
      <c r="C43" s="9" t="s">
        <v>122</v>
      </c>
      <c r="D43" s="49" t="s">
        <v>31</v>
      </c>
      <c r="E43" s="80">
        <v>2604033</v>
      </c>
      <c r="F43" s="49" t="s">
        <v>32</v>
      </c>
      <c r="G43" s="52" t="s">
        <v>181</v>
      </c>
      <c r="H43" s="49" t="s">
        <v>30</v>
      </c>
      <c r="I43" s="54">
        <v>0.95499999999999996</v>
      </c>
      <c r="J43" s="52" t="s">
        <v>123</v>
      </c>
      <c r="K43" s="63">
        <v>4478230.9000000004</v>
      </c>
      <c r="L43" s="56">
        <v>3582584</v>
      </c>
      <c r="M43" s="56">
        <v>895646.90000000037</v>
      </c>
      <c r="N43" s="58">
        <v>0.8</v>
      </c>
      <c r="O43" s="12">
        <v>0</v>
      </c>
      <c r="P43" s="12">
        <v>0</v>
      </c>
      <c r="Q43" s="13">
        <v>0</v>
      </c>
      <c r="R43" s="13">
        <v>0</v>
      </c>
      <c r="S43" s="13">
        <v>0</v>
      </c>
      <c r="T43" s="61">
        <v>0</v>
      </c>
      <c r="U43" s="61">
        <v>1194194</v>
      </c>
      <c r="V43" s="61">
        <v>2388390</v>
      </c>
      <c r="W43" s="61"/>
      <c r="X43" s="8"/>
      <c r="Y43" s="8"/>
      <c r="Z43" s="7"/>
      <c r="AA43" s="1" t="b">
        <f t="shared" si="28"/>
        <v>1</v>
      </c>
      <c r="AB43" s="4">
        <f t="shared" si="29"/>
        <v>0.8</v>
      </c>
      <c r="AC43" s="5" t="b">
        <f t="shared" si="30"/>
        <v>1</v>
      </c>
      <c r="AD43" s="5" t="b">
        <f t="shared" si="31"/>
        <v>1</v>
      </c>
    </row>
    <row r="44" spans="1:30" ht="24" x14ac:dyDescent="0.25">
      <c r="A44" s="26">
        <v>42</v>
      </c>
      <c r="B44" s="77" t="s">
        <v>182</v>
      </c>
      <c r="C44" s="45" t="s">
        <v>60</v>
      </c>
      <c r="D44" s="48" t="s">
        <v>86</v>
      </c>
      <c r="E44" s="79">
        <v>2604012</v>
      </c>
      <c r="F44" s="48" t="s">
        <v>32</v>
      </c>
      <c r="G44" s="50" t="s">
        <v>183</v>
      </c>
      <c r="H44" s="48" t="s">
        <v>29</v>
      </c>
      <c r="I44" s="53">
        <v>0.433</v>
      </c>
      <c r="J44" s="50" t="s">
        <v>124</v>
      </c>
      <c r="K44" s="62">
        <v>2495638.9</v>
      </c>
      <c r="L44" s="55">
        <v>1996511</v>
      </c>
      <c r="M44" s="55">
        <v>499127.89999999991</v>
      </c>
      <c r="N44" s="57">
        <v>0.8</v>
      </c>
      <c r="O44" s="59">
        <v>0</v>
      </c>
      <c r="P44" s="59">
        <v>0</v>
      </c>
      <c r="Q44" s="75">
        <v>0</v>
      </c>
      <c r="R44" s="75">
        <v>0</v>
      </c>
      <c r="S44" s="75">
        <v>0</v>
      </c>
      <c r="T44" s="60">
        <v>0</v>
      </c>
      <c r="U44" s="60">
        <v>1996511</v>
      </c>
      <c r="V44" s="60"/>
      <c r="W44" s="60"/>
      <c r="X44" s="8"/>
      <c r="Y44" s="8"/>
      <c r="Z44" s="7"/>
      <c r="AA44" s="1" t="b">
        <f t="shared" si="28"/>
        <v>1</v>
      </c>
      <c r="AB44" s="4">
        <f t="shared" si="29"/>
        <v>0.8</v>
      </c>
      <c r="AC44" s="5" t="b">
        <f t="shared" si="30"/>
        <v>1</v>
      </c>
      <c r="AD44" s="5" t="b">
        <f t="shared" si="31"/>
        <v>1</v>
      </c>
    </row>
    <row r="45" spans="1:30" ht="24" x14ac:dyDescent="0.25">
      <c r="A45" s="10">
        <v>43</v>
      </c>
      <c r="B45" s="46" t="s">
        <v>184</v>
      </c>
      <c r="C45" s="9" t="s">
        <v>122</v>
      </c>
      <c r="D45" s="49" t="s">
        <v>35</v>
      </c>
      <c r="E45" s="80">
        <v>2601013</v>
      </c>
      <c r="F45" s="49" t="s">
        <v>36</v>
      </c>
      <c r="G45" s="52" t="s">
        <v>185</v>
      </c>
      <c r="H45" s="49" t="s">
        <v>29</v>
      </c>
      <c r="I45" s="54">
        <v>0.34200000000000003</v>
      </c>
      <c r="J45" s="52" t="s">
        <v>186</v>
      </c>
      <c r="K45" s="63">
        <v>3723330.46</v>
      </c>
      <c r="L45" s="56">
        <v>2978664</v>
      </c>
      <c r="M45" s="56">
        <v>744666.46</v>
      </c>
      <c r="N45" s="58">
        <v>0.8</v>
      </c>
      <c r="O45" s="12">
        <v>0</v>
      </c>
      <c r="P45" s="12">
        <v>0</v>
      </c>
      <c r="Q45" s="13">
        <v>0</v>
      </c>
      <c r="R45" s="13">
        <v>0</v>
      </c>
      <c r="S45" s="13">
        <v>0</v>
      </c>
      <c r="T45" s="61">
        <v>0</v>
      </c>
      <c r="U45" s="61">
        <v>446800</v>
      </c>
      <c r="V45" s="61">
        <v>1489332</v>
      </c>
      <c r="W45" s="61">
        <v>1042532</v>
      </c>
      <c r="X45" s="8"/>
      <c r="Y45" s="8"/>
      <c r="Z45" s="7"/>
      <c r="AA45" s="1" t="b">
        <f t="shared" si="28"/>
        <v>1</v>
      </c>
      <c r="AB45" s="4">
        <f t="shared" si="29"/>
        <v>0.8</v>
      </c>
      <c r="AC45" s="5" t="b">
        <f t="shared" si="30"/>
        <v>1</v>
      </c>
      <c r="AD45" s="5" t="b">
        <f t="shared" si="31"/>
        <v>1</v>
      </c>
    </row>
    <row r="46" spans="1:30" ht="24" x14ac:dyDescent="0.25">
      <c r="A46" s="26">
        <v>44</v>
      </c>
      <c r="B46" s="77" t="s">
        <v>187</v>
      </c>
      <c r="C46" s="45" t="s">
        <v>60</v>
      </c>
      <c r="D46" s="48" t="s">
        <v>105</v>
      </c>
      <c r="E46" s="79">
        <v>2601043</v>
      </c>
      <c r="F46" s="48" t="s">
        <v>36</v>
      </c>
      <c r="G46" s="50" t="s">
        <v>188</v>
      </c>
      <c r="H46" s="48" t="s">
        <v>30</v>
      </c>
      <c r="I46" s="53">
        <v>0.26300000000000001</v>
      </c>
      <c r="J46" s="50" t="s">
        <v>124</v>
      </c>
      <c r="K46" s="62">
        <v>440765.21</v>
      </c>
      <c r="L46" s="55">
        <v>352612</v>
      </c>
      <c r="M46" s="55">
        <v>88153.21</v>
      </c>
      <c r="N46" s="57">
        <v>0.8</v>
      </c>
      <c r="O46" s="59">
        <v>0</v>
      </c>
      <c r="P46" s="59">
        <v>0</v>
      </c>
      <c r="Q46" s="75">
        <v>0</v>
      </c>
      <c r="R46" s="75">
        <v>0</v>
      </c>
      <c r="S46" s="75">
        <v>0</v>
      </c>
      <c r="T46" s="60">
        <v>0</v>
      </c>
      <c r="U46" s="60">
        <f>L46</f>
        <v>352612</v>
      </c>
      <c r="V46" s="60"/>
      <c r="W46" s="60"/>
      <c r="X46" s="8"/>
      <c r="Y46" s="8"/>
      <c r="Z46" s="7"/>
      <c r="AA46" s="1" t="b">
        <f t="shared" si="28"/>
        <v>1</v>
      </c>
      <c r="AB46" s="4">
        <f t="shared" si="29"/>
        <v>0.8</v>
      </c>
      <c r="AC46" s="5" t="b">
        <f t="shared" si="30"/>
        <v>1</v>
      </c>
      <c r="AD46" s="5" t="b">
        <f t="shared" si="31"/>
        <v>1</v>
      </c>
    </row>
    <row r="47" spans="1:30" ht="24" x14ac:dyDescent="0.25">
      <c r="A47" s="26">
        <v>45</v>
      </c>
      <c r="B47" s="77" t="s">
        <v>189</v>
      </c>
      <c r="C47" s="45" t="s">
        <v>60</v>
      </c>
      <c r="D47" s="48" t="s">
        <v>85</v>
      </c>
      <c r="E47" s="79">
        <v>2609011</v>
      </c>
      <c r="F47" s="48" t="s">
        <v>50</v>
      </c>
      <c r="G47" s="50" t="s">
        <v>190</v>
      </c>
      <c r="H47" s="48" t="s">
        <v>30</v>
      </c>
      <c r="I47" s="53">
        <v>0.22900000000000001</v>
      </c>
      <c r="J47" s="50" t="s">
        <v>131</v>
      </c>
      <c r="K47" s="62">
        <v>716564.9</v>
      </c>
      <c r="L47" s="55">
        <v>429938</v>
      </c>
      <c r="M47" s="55">
        <v>286626.90000000002</v>
      </c>
      <c r="N47" s="57">
        <v>0.6</v>
      </c>
      <c r="O47" s="59">
        <v>0</v>
      </c>
      <c r="P47" s="59">
        <v>0</v>
      </c>
      <c r="Q47" s="75">
        <v>0</v>
      </c>
      <c r="R47" s="75">
        <v>0</v>
      </c>
      <c r="S47" s="75">
        <v>0</v>
      </c>
      <c r="T47" s="60">
        <v>0</v>
      </c>
      <c r="U47" s="60">
        <v>429938</v>
      </c>
      <c r="V47" s="60"/>
      <c r="W47" s="60"/>
      <c r="X47" s="8"/>
      <c r="Y47" s="8"/>
      <c r="Z47" s="7"/>
      <c r="AA47" s="1" t="b">
        <f t="shared" si="28"/>
        <v>1</v>
      </c>
      <c r="AB47" s="4">
        <f t="shared" si="29"/>
        <v>0.6</v>
      </c>
      <c r="AC47" s="5" t="b">
        <f t="shared" si="30"/>
        <v>1</v>
      </c>
      <c r="AD47" s="5" t="b">
        <f t="shared" si="31"/>
        <v>1</v>
      </c>
    </row>
    <row r="48" spans="1:30" x14ac:dyDescent="0.25">
      <c r="A48" s="26">
        <v>46</v>
      </c>
      <c r="B48" s="77" t="s">
        <v>191</v>
      </c>
      <c r="C48" s="45" t="s">
        <v>60</v>
      </c>
      <c r="D48" s="48" t="s">
        <v>64</v>
      </c>
      <c r="E48" s="79">
        <v>2612053</v>
      </c>
      <c r="F48" s="48" t="s">
        <v>73</v>
      </c>
      <c r="G48" s="50" t="s">
        <v>192</v>
      </c>
      <c r="H48" s="48" t="s">
        <v>29</v>
      </c>
      <c r="I48" s="53">
        <v>0.192</v>
      </c>
      <c r="J48" s="50" t="s">
        <v>127</v>
      </c>
      <c r="K48" s="62">
        <v>1037210.06</v>
      </c>
      <c r="L48" s="55">
        <v>622326</v>
      </c>
      <c r="M48" s="55">
        <v>414884.06000000006</v>
      </c>
      <c r="N48" s="57">
        <v>0.6</v>
      </c>
      <c r="O48" s="59">
        <v>0</v>
      </c>
      <c r="P48" s="59">
        <v>0</v>
      </c>
      <c r="Q48" s="75">
        <v>0</v>
      </c>
      <c r="R48" s="75">
        <v>0</v>
      </c>
      <c r="S48" s="75">
        <v>0</v>
      </c>
      <c r="T48" s="60">
        <v>0</v>
      </c>
      <c r="U48" s="60">
        <v>622326</v>
      </c>
      <c r="V48" s="60"/>
      <c r="W48" s="60"/>
      <c r="X48" s="8"/>
      <c r="Y48" s="8"/>
      <c r="Z48" s="7"/>
      <c r="AA48" s="1" t="b">
        <f t="shared" ref="AA48:AA54" si="32">L48=SUM(O48:Z48)</f>
        <v>1</v>
      </c>
      <c r="AB48" s="4">
        <f t="shared" ref="AB48:AB54" si="33">ROUND(L48/K48,4)</f>
        <v>0.6</v>
      </c>
      <c r="AC48" s="5" t="b">
        <f t="shared" ref="AC48:AC54" si="34">AB48=N48</f>
        <v>1</v>
      </c>
      <c r="AD48" s="5" t="b">
        <f t="shared" ref="AD48:AD54" si="35">K48=L48+M48</f>
        <v>1</v>
      </c>
    </row>
    <row r="49" spans="1:30" x14ac:dyDescent="0.25">
      <c r="A49" s="26">
        <v>47</v>
      </c>
      <c r="B49" s="77" t="s">
        <v>193</v>
      </c>
      <c r="C49" s="45" t="s">
        <v>60</v>
      </c>
      <c r="D49" s="48" t="s">
        <v>64</v>
      </c>
      <c r="E49" s="79">
        <v>2612053</v>
      </c>
      <c r="F49" s="48" t="s">
        <v>73</v>
      </c>
      <c r="G49" s="50" t="s">
        <v>194</v>
      </c>
      <c r="H49" s="48" t="s">
        <v>29</v>
      </c>
      <c r="I49" s="53">
        <v>0.182</v>
      </c>
      <c r="J49" s="50" t="s">
        <v>127</v>
      </c>
      <c r="K49" s="62">
        <v>862742.49</v>
      </c>
      <c r="L49" s="55">
        <v>517645</v>
      </c>
      <c r="M49" s="55">
        <v>345097.49</v>
      </c>
      <c r="N49" s="57">
        <v>0.6</v>
      </c>
      <c r="O49" s="59">
        <v>0</v>
      </c>
      <c r="P49" s="59">
        <v>0</v>
      </c>
      <c r="Q49" s="75">
        <v>0</v>
      </c>
      <c r="R49" s="75">
        <v>0</v>
      </c>
      <c r="S49" s="75">
        <v>0</v>
      </c>
      <c r="T49" s="60">
        <v>0</v>
      </c>
      <c r="U49" s="60">
        <v>517645</v>
      </c>
      <c r="V49" s="60"/>
      <c r="W49" s="60"/>
      <c r="X49" s="8"/>
      <c r="Y49" s="8"/>
      <c r="Z49" s="7"/>
      <c r="AA49" s="1" t="b">
        <f t="shared" si="32"/>
        <v>1</v>
      </c>
      <c r="AB49" s="4">
        <f t="shared" si="33"/>
        <v>0.6</v>
      </c>
      <c r="AC49" s="5" t="b">
        <f t="shared" si="34"/>
        <v>1</v>
      </c>
      <c r="AD49" s="5" t="b">
        <f t="shared" si="35"/>
        <v>1</v>
      </c>
    </row>
    <row r="50" spans="1:30" x14ac:dyDescent="0.25">
      <c r="A50" s="26">
        <v>48</v>
      </c>
      <c r="B50" s="77" t="s">
        <v>195</v>
      </c>
      <c r="C50" s="45" t="s">
        <v>60</v>
      </c>
      <c r="D50" s="48" t="s">
        <v>110</v>
      </c>
      <c r="E50" s="79">
        <v>2602063</v>
      </c>
      <c r="F50" s="48" t="s">
        <v>72</v>
      </c>
      <c r="G50" s="50" t="s">
        <v>196</v>
      </c>
      <c r="H50" s="48" t="s">
        <v>30</v>
      </c>
      <c r="I50" s="53">
        <v>0.98499999999999999</v>
      </c>
      <c r="J50" s="50" t="s">
        <v>157</v>
      </c>
      <c r="K50" s="62">
        <v>300371.25</v>
      </c>
      <c r="L50" s="55">
        <v>240297</v>
      </c>
      <c r="M50" s="55">
        <v>60074.25</v>
      </c>
      <c r="N50" s="57">
        <v>0.8</v>
      </c>
      <c r="O50" s="59">
        <v>0</v>
      </c>
      <c r="P50" s="59">
        <v>0</v>
      </c>
      <c r="Q50" s="75">
        <v>0</v>
      </c>
      <c r="R50" s="75">
        <v>0</v>
      </c>
      <c r="S50" s="75">
        <v>0</v>
      </c>
      <c r="T50" s="60">
        <v>0</v>
      </c>
      <c r="U50" s="60">
        <v>240297</v>
      </c>
      <c r="V50" s="60"/>
      <c r="W50" s="60"/>
      <c r="X50" s="8"/>
      <c r="Y50" s="8"/>
      <c r="Z50" s="7"/>
      <c r="AA50" s="1" t="b">
        <f t="shared" si="32"/>
        <v>1</v>
      </c>
      <c r="AB50" s="4">
        <f t="shared" si="33"/>
        <v>0.8</v>
      </c>
      <c r="AC50" s="5" t="b">
        <f t="shared" si="34"/>
        <v>1</v>
      </c>
      <c r="AD50" s="5" t="b">
        <f t="shared" si="35"/>
        <v>1</v>
      </c>
    </row>
    <row r="51" spans="1:30" x14ac:dyDescent="0.25">
      <c r="A51" s="26">
        <v>49</v>
      </c>
      <c r="B51" s="77" t="s">
        <v>197</v>
      </c>
      <c r="C51" s="45" t="s">
        <v>60</v>
      </c>
      <c r="D51" s="48" t="s">
        <v>84</v>
      </c>
      <c r="E51" s="79">
        <v>2607062</v>
      </c>
      <c r="F51" s="48" t="s">
        <v>74</v>
      </c>
      <c r="G51" s="50" t="s">
        <v>198</v>
      </c>
      <c r="H51" s="48" t="s">
        <v>125</v>
      </c>
      <c r="I51" s="53">
        <v>0.88500000000000001</v>
      </c>
      <c r="J51" s="50" t="s">
        <v>199</v>
      </c>
      <c r="K51" s="62">
        <v>620316.06000000006</v>
      </c>
      <c r="L51" s="55">
        <v>496252</v>
      </c>
      <c r="M51" s="55">
        <v>124064.06000000006</v>
      </c>
      <c r="N51" s="57">
        <v>0.8</v>
      </c>
      <c r="O51" s="59">
        <v>0</v>
      </c>
      <c r="P51" s="59">
        <v>0</v>
      </c>
      <c r="Q51" s="75">
        <v>0</v>
      </c>
      <c r="R51" s="75">
        <v>0</v>
      </c>
      <c r="S51" s="75">
        <v>0</v>
      </c>
      <c r="T51" s="60">
        <v>0</v>
      </c>
      <c r="U51" s="60">
        <f>L51</f>
        <v>496252</v>
      </c>
      <c r="V51" s="60"/>
      <c r="W51" s="60"/>
      <c r="X51" s="8"/>
      <c r="Y51" s="8"/>
      <c r="Z51" s="7"/>
      <c r="AA51" s="1" t="b">
        <f t="shared" si="32"/>
        <v>1</v>
      </c>
      <c r="AB51" s="4">
        <f t="shared" si="33"/>
        <v>0.8</v>
      </c>
      <c r="AC51" s="5" t="b">
        <f t="shared" si="34"/>
        <v>1</v>
      </c>
      <c r="AD51" s="5" t="b">
        <f t="shared" si="35"/>
        <v>1</v>
      </c>
    </row>
    <row r="52" spans="1:30" ht="24" x14ac:dyDescent="0.25">
      <c r="A52" s="26">
        <v>50</v>
      </c>
      <c r="B52" s="77" t="s">
        <v>200</v>
      </c>
      <c r="C52" s="45" t="s">
        <v>60</v>
      </c>
      <c r="D52" s="48" t="s">
        <v>77</v>
      </c>
      <c r="E52" s="79">
        <v>2604123</v>
      </c>
      <c r="F52" s="48" t="s">
        <v>32</v>
      </c>
      <c r="G52" s="50" t="s">
        <v>201</v>
      </c>
      <c r="H52" s="48" t="s">
        <v>30</v>
      </c>
      <c r="I52" s="53">
        <v>0.82</v>
      </c>
      <c r="J52" s="50" t="s">
        <v>157</v>
      </c>
      <c r="K52" s="62">
        <v>786109.22</v>
      </c>
      <c r="L52" s="55">
        <v>471665</v>
      </c>
      <c r="M52" s="55">
        <v>314444.21999999997</v>
      </c>
      <c r="N52" s="57">
        <v>0.6</v>
      </c>
      <c r="O52" s="59">
        <v>0</v>
      </c>
      <c r="P52" s="59">
        <v>0</v>
      </c>
      <c r="Q52" s="75">
        <v>0</v>
      </c>
      <c r="R52" s="75">
        <v>0</v>
      </c>
      <c r="S52" s="75">
        <v>0</v>
      </c>
      <c r="T52" s="60">
        <v>0</v>
      </c>
      <c r="U52" s="60">
        <f>L52</f>
        <v>471665</v>
      </c>
      <c r="V52" s="60"/>
      <c r="W52" s="60"/>
      <c r="X52" s="8"/>
      <c r="Y52" s="8"/>
      <c r="Z52" s="7"/>
      <c r="AA52" s="1" t="b">
        <f t="shared" si="32"/>
        <v>1</v>
      </c>
      <c r="AB52" s="4">
        <f t="shared" si="33"/>
        <v>0.6</v>
      </c>
      <c r="AC52" s="5" t="b">
        <f t="shared" si="34"/>
        <v>1</v>
      </c>
      <c r="AD52" s="5" t="b">
        <f t="shared" si="35"/>
        <v>1</v>
      </c>
    </row>
    <row r="53" spans="1:30" ht="24" x14ac:dyDescent="0.25">
      <c r="A53" s="26">
        <v>51</v>
      </c>
      <c r="B53" s="77" t="s">
        <v>202</v>
      </c>
      <c r="C53" s="45" t="s">
        <v>60</v>
      </c>
      <c r="D53" s="48" t="s">
        <v>78</v>
      </c>
      <c r="E53" s="79">
        <v>2610011</v>
      </c>
      <c r="F53" s="48" t="s">
        <v>43</v>
      </c>
      <c r="G53" s="50" t="s">
        <v>203</v>
      </c>
      <c r="H53" s="48" t="s">
        <v>29</v>
      </c>
      <c r="I53" s="53">
        <v>0.59599999999999997</v>
      </c>
      <c r="J53" s="50" t="s">
        <v>131</v>
      </c>
      <c r="K53" s="62">
        <v>4247637.34</v>
      </c>
      <c r="L53" s="55">
        <v>3398109</v>
      </c>
      <c r="M53" s="55">
        <v>849528.33999999985</v>
      </c>
      <c r="N53" s="57">
        <v>0.8</v>
      </c>
      <c r="O53" s="59">
        <v>0</v>
      </c>
      <c r="P53" s="59">
        <v>0</v>
      </c>
      <c r="Q53" s="75">
        <v>0</v>
      </c>
      <c r="R53" s="75">
        <v>0</v>
      </c>
      <c r="S53" s="75">
        <v>0</v>
      </c>
      <c r="T53" s="60">
        <v>0</v>
      </c>
      <c r="U53" s="60">
        <v>3398109</v>
      </c>
      <c r="V53" s="60"/>
      <c r="W53" s="60"/>
      <c r="X53" s="8"/>
      <c r="Y53" s="8"/>
      <c r="Z53" s="7"/>
      <c r="AA53" s="1" t="b">
        <f t="shared" si="32"/>
        <v>1</v>
      </c>
      <c r="AB53" s="4">
        <f t="shared" si="33"/>
        <v>0.8</v>
      </c>
      <c r="AC53" s="5" t="b">
        <f t="shared" si="34"/>
        <v>1</v>
      </c>
      <c r="AD53" s="5" t="b">
        <f t="shared" si="35"/>
        <v>1</v>
      </c>
    </row>
    <row r="54" spans="1:30" ht="24" x14ac:dyDescent="0.25">
      <c r="A54" s="26">
        <v>52</v>
      </c>
      <c r="B54" s="77" t="s">
        <v>204</v>
      </c>
      <c r="C54" s="45" t="s">
        <v>60</v>
      </c>
      <c r="D54" s="48" t="s">
        <v>161</v>
      </c>
      <c r="E54" s="79">
        <v>2611022</v>
      </c>
      <c r="F54" s="48" t="s">
        <v>66</v>
      </c>
      <c r="G54" s="50" t="s">
        <v>205</v>
      </c>
      <c r="H54" s="48" t="s">
        <v>30</v>
      </c>
      <c r="I54" s="53">
        <v>0.56000000000000005</v>
      </c>
      <c r="J54" s="50" t="s">
        <v>163</v>
      </c>
      <c r="K54" s="62">
        <v>1153866.75</v>
      </c>
      <c r="L54" s="55">
        <v>923093</v>
      </c>
      <c r="M54" s="55">
        <v>230773.75</v>
      </c>
      <c r="N54" s="57">
        <v>0.8</v>
      </c>
      <c r="O54" s="59">
        <v>0</v>
      </c>
      <c r="P54" s="59">
        <v>0</v>
      </c>
      <c r="Q54" s="75">
        <v>0</v>
      </c>
      <c r="R54" s="75">
        <v>0</v>
      </c>
      <c r="S54" s="75">
        <v>0</v>
      </c>
      <c r="T54" s="60">
        <v>0</v>
      </c>
      <c r="U54" s="60">
        <f>L54</f>
        <v>923093</v>
      </c>
      <c r="V54" s="60"/>
      <c r="W54" s="60"/>
      <c r="X54" s="8"/>
      <c r="Y54" s="8"/>
      <c r="Z54" s="7"/>
      <c r="AA54" s="1" t="b">
        <f t="shared" si="32"/>
        <v>1</v>
      </c>
      <c r="AB54" s="4">
        <f t="shared" si="33"/>
        <v>0.8</v>
      </c>
      <c r="AC54" s="5" t="b">
        <f t="shared" si="34"/>
        <v>1</v>
      </c>
      <c r="AD54" s="5" t="b">
        <f t="shared" si="35"/>
        <v>1</v>
      </c>
    </row>
    <row r="55" spans="1:30" ht="24" x14ac:dyDescent="0.25">
      <c r="A55" s="26">
        <v>53</v>
      </c>
      <c r="B55" s="77" t="s">
        <v>206</v>
      </c>
      <c r="C55" s="45" t="s">
        <v>60</v>
      </c>
      <c r="D55" s="48" t="s">
        <v>61</v>
      </c>
      <c r="E55" s="79">
        <v>2611011</v>
      </c>
      <c r="F55" s="48" t="s">
        <v>66</v>
      </c>
      <c r="G55" s="50" t="s">
        <v>207</v>
      </c>
      <c r="H55" s="48" t="s">
        <v>30</v>
      </c>
      <c r="I55" s="53">
        <v>0.36699999999999999</v>
      </c>
      <c r="J55" s="50" t="s">
        <v>124</v>
      </c>
      <c r="K55" s="62">
        <v>7443707.04</v>
      </c>
      <c r="L55" s="55">
        <f>5954965</f>
        <v>5954965</v>
      </c>
      <c r="M55" s="55">
        <f>K55-L55</f>
        <v>1488742.04</v>
      </c>
      <c r="N55" s="57">
        <v>0.8</v>
      </c>
      <c r="O55" s="59">
        <v>0</v>
      </c>
      <c r="P55" s="59">
        <v>0</v>
      </c>
      <c r="Q55" s="75">
        <v>0</v>
      </c>
      <c r="R55" s="75">
        <v>0</v>
      </c>
      <c r="S55" s="75">
        <v>0</v>
      </c>
      <c r="T55" s="60">
        <v>0</v>
      </c>
      <c r="U55" s="60">
        <f>5954965</f>
        <v>5954965</v>
      </c>
      <c r="V55" s="60"/>
      <c r="W55" s="60"/>
      <c r="X55" s="8"/>
      <c r="Y55" s="8"/>
      <c r="Z55" s="7"/>
      <c r="AA55" s="1" t="b">
        <f t="shared" ref="AA55:AA56" si="36">L55=SUM(O55:Z55)</f>
        <v>1</v>
      </c>
      <c r="AB55" s="4">
        <f t="shared" ref="AB55:AB56" si="37">ROUND(L55/K55,4)</f>
        <v>0.8</v>
      </c>
      <c r="AC55" s="5" t="b">
        <f t="shared" ref="AC55:AC56" si="38">AB55=N55</f>
        <v>1</v>
      </c>
      <c r="AD55" s="5" t="b">
        <f t="shared" ref="AD55:AD56" si="39">K55=L55+M55</f>
        <v>1</v>
      </c>
    </row>
    <row r="56" spans="1:30" ht="24" x14ac:dyDescent="0.25">
      <c r="A56" s="26">
        <v>54</v>
      </c>
      <c r="B56" s="77" t="s">
        <v>208</v>
      </c>
      <c r="C56" s="45" t="s">
        <v>60</v>
      </c>
      <c r="D56" s="48" t="s">
        <v>165</v>
      </c>
      <c r="E56" s="79">
        <v>2610053</v>
      </c>
      <c r="F56" s="48" t="s">
        <v>43</v>
      </c>
      <c r="G56" s="50" t="s">
        <v>209</v>
      </c>
      <c r="H56" s="48" t="s">
        <v>30</v>
      </c>
      <c r="I56" s="53">
        <v>0.29399999999999998</v>
      </c>
      <c r="J56" s="50" t="s">
        <v>167</v>
      </c>
      <c r="K56" s="62">
        <v>929096.75</v>
      </c>
      <c r="L56" s="55">
        <v>743277</v>
      </c>
      <c r="M56" s="55">
        <v>185819.75</v>
      </c>
      <c r="N56" s="57">
        <v>0.8</v>
      </c>
      <c r="O56" s="59">
        <v>0</v>
      </c>
      <c r="P56" s="59">
        <v>0</v>
      </c>
      <c r="Q56" s="75">
        <v>0</v>
      </c>
      <c r="R56" s="75">
        <v>0</v>
      </c>
      <c r="S56" s="75">
        <v>0</v>
      </c>
      <c r="T56" s="60">
        <v>0</v>
      </c>
      <c r="U56" s="88">
        <f>743277</f>
        <v>743277</v>
      </c>
      <c r="V56" s="60"/>
      <c r="W56" s="60"/>
      <c r="X56" s="8"/>
      <c r="Y56" s="8"/>
      <c r="Z56" s="7"/>
      <c r="AA56" s="1" t="b">
        <f t="shared" si="36"/>
        <v>1</v>
      </c>
      <c r="AB56" s="4">
        <f t="shared" si="37"/>
        <v>0.8</v>
      </c>
      <c r="AC56" s="5" t="b">
        <f t="shared" si="38"/>
        <v>1</v>
      </c>
      <c r="AD56" s="5" t="b">
        <f t="shared" si="39"/>
        <v>1</v>
      </c>
    </row>
    <row r="57" spans="1:30" ht="24" x14ac:dyDescent="0.25">
      <c r="A57" s="26">
        <v>55</v>
      </c>
      <c r="B57" s="77" t="s">
        <v>210</v>
      </c>
      <c r="C57" s="45" t="s">
        <v>60</v>
      </c>
      <c r="D57" s="48" t="s">
        <v>165</v>
      </c>
      <c r="E57" s="79">
        <v>2610053</v>
      </c>
      <c r="F57" s="48" t="s">
        <v>43</v>
      </c>
      <c r="G57" s="50" t="s">
        <v>211</v>
      </c>
      <c r="H57" s="48" t="s">
        <v>30</v>
      </c>
      <c r="I57" s="53">
        <v>0.26</v>
      </c>
      <c r="J57" s="50" t="s">
        <v>167</v>
      </c>
      <c r="K57" s="62">
        <v>722050.8</v>
      </c>
      <c r="L57" s="55">
        <v>577640</v>
      </c>
      <c r="M57" s="55">
        <v>144410.80000000005</v>
      </c>
      <c r="N57" s="57">
        <v>0.8</v>
      </c>
      <c r="O57" s="59">
        <v>0</v>
      </c>
      <c r="P57" s="59">
        <v>0</v>
      </c>
      <c r="Q57" s="75">
        <v>0</v>
      </c>
      <c r="R57" s="75">
        <v>0</v>
      </c>
      <c r="S57" s="75">
        <v>0</v>
      </c>
      <c r="T57" s="60">
        <v>0</v>
      </c>
      <c r="U57" s="88">
        <v>577640</v>
      </c>
      <c r="V57" s="60"/>
      <c r="W57" s="60"/>
      <c r="X57" s="8"/>
      <c r="Y57" s="8"/>
      <c r="Z57" s="7"/>
      <c r="AA57" s="1" t="b">
        <f t="shared" ref="AA57" si="40">L57=SUM(O57:Z57)</f>
        <v>1</v>
      </c>
      <c r="AB57" s="4">
        <f t="shared" ref="AB57" si="41">ROUND(L57/K57,4)</f>
        <v>0.8</v>
      </c>
      <c r="AC57" s="5" t="b">
        <f t="shared" ref="AC57" si="42">AB57=N57</f>
        <v>1</v>
      </c>
      <c r="AD57" s="5" t="b">
        <f t="shared" ref="AD57" si="43">K57=L57+M57</f>
        <v>1</v>
      </c>
    </row>
    <row r="58" spans="1:30" ht="48" x14ac:dyDescent="0.25">
      <c r="A58" s="26">
        <v>56</v>
      </c>
      <c r="B58" s="94" t="s">
        <v>222</v>
      </c>
      <c r="C58" s="45"/>
      <c r="D58" s="48" t="s">
        <v>87</v>
      </c>
      <c r="E58" s="79">
        <v>2607011</v>
      </c>
      <c r="F58" s="48" t="s">
        <v>74</v>
      </c>
      <c r="G58" s="50" t="s">
        <v>212</v>
      </c>
      <c r="H58" s="48"/>
      <c r="I58" s="53"/>
      <c r="J58" s="50" t="s">
        <v>124</v>
      </c>
      <c r="K58" s="62"/>
      <c r="L58" s="55"/>
      <c r="M58" s="55"/>
      <c r="N58" s="57">
        <v>0.8</v>
      </c>
      <c r="O58" s="59"/>
      <c r="P58" s="59"/>
      <c r="Q58" s="75"/>
      <c r="R58" s="75"/>
      <c r="S58" s="75"/>
      <c r="T58" s="60"/>
      <c r="U58" s="88"/>
      <c r="V58" s="60"/>
      <c r="W58" s="60"/>
      <c r="X58" s="8"/>
      <c r="Y58" s="8"/>
      <c r="Z58" s="7"/>
      <c r="AA58" s="1" t="b">
        <f t="shared" ref="AA58:AA59" si="44">L58=SUM(O58:Z58)</f>
        <v>1</v>
      </c>
      <c r="AB58" s="4" t="e">
        <f t="shared" ref="AB58:AB59" si="45">ROUND(L58/K58,4)</f>
        <v>#DIV/0!</v>
      </c>
      <c r="AC58" s="5" t="e">
        <f t="shared" ref="AC58:AC59" si="46">AB58=N58</f>
        <v>#DIV/0!</v>
      </c>
      <c r="AD58" s="5" t="b">
        <f t="shared" ref="AD58:AD59" si="47">K58=L58+M58</f>
        <v>1</v>
      </c>
    </row>
    <row r="59" spans="1:30" ht="24" x14ac:dyDescent="0.25">
      <c r="A59" s="90" t="s">
        <v>221</v>
      </c>
      <c r="B59" s="66" t="s">
        <v>213</v>
      </c>
      <c r="C59" s="67" t="s">
        <v>60</v>
      </c>
      <c r="D59" s="68" t="s">
        <v>95</v>
      </c>
      <c r="E59" s="81">
        <v>2604162</v>
      </c>
      <c r="F59" s="68" t="s">
        <v>32</v>
      </c>
      <c r="G59" s="69" t="s">
        <v>214</v>
      </c>
      <c r="H59" s="68" t="s">
        <v>30</v>
      </c>
      <c r="I59" s="91">
        <v>0.95899999999999996</v>
      </c>
      <c r="J59" s="69" t="s">
        <v>215</v>
      </c>
      <c r="K59" s="70">
        <v>2201094.4500000002</v>
      </c>
      <c r="L59" s="71">
        <f>1760875-851108</f>
        <v>909767</v>
      </c>
      <c r="M59" s="71">
        <f>K59-L59</f>
        <v>1291327.4500000002</v>
      </c>
      <c r="N59" s="72">
        <v>0.8</v>
      </c>
      <c r="O59" s="73">
        <v>0</v>
      </c>
      <c r="P59" s="73">
        <v>0</v>
      </c>
      <c r="Q59" s="78">
        <v>0</v>
      </c>
      <c r="R59" s="78">
        <v>0</v>
      </c>
      <c r="S59" s="78">
        <v>0</v>
      </c>
      <c r="T59" s="92">
        <v>0</v>
      </c>
      <c r="U59" s="93">
        <f>1760875-851108</f>
        <v>909767</v>
      </c>
      <c r="V59" s="60"/>
      <c r="W59" s="60"/>
      <c r="X59" s="8"/>
      <c r="Y59" s="8"/>
      <c r="Z59" s="7"/>
      <c r="AA59" s="1" t="b">
        <f t="shared" si="44"/>
        <v>1</v>
      </c>
      <c r="AB59" s="4">
        <f t="shared" si="45"/>
        <v>0.4133</v>
      </c>
      <c r="AC59" s="5" t="b">
        <f t="shared" si="46"/>
        <v>0</v>
      </c>
      <c r="AD59" s="5" t="b">
        <f t="shared" si="47"/>
        <v>1</v>
      </c>
    </row>
    <row r="60" spans="1:30" ht="20.100000000000001" customHeight="1" x14ac:dyDescent="0.25">
      <c r="A60" s="104" t="s">
        <v>26</v>
      </c>
      <c r="B60" s="105"/>
      <c r="C60" s="105"/>
      <c r="D60" s="105"/>
      <c r="E60" s="105"/>
      <c r="F60" s="105"/>
      <c r="G60" s="105"/>
      <c r="H60" s="106"/>
      <c r="I60" s="27">
        <f>SUM(I3:I59)</f>
        <v>32.515999999999998</v>
      </c>
      <c r="J60" s="28" t="s">
        <v>9</v>
      </c>
      <c r="K60" s="29">
        <f>SUM(K3:K59)</f>
        <v>186925196.77000007</v>
      </c>
      <c r="L60" s="29">
        <f>SUM(L3:L59)</f>
        <v>139307643</v>
      </c>
      <c r="M60" s="29">
        <f>SUM(M3:M59)</f>
        <v>47617553.770000018</v>
      </c>
      <c r="N60" s="30" t="s">
        <v>9</v>
      </c>
      <c r="O60" s="29">
        <f t="shared" ref="O60:Z60" si="48">SUM(O3:O59)</f>
        <v>0</v>
      </c>
      <c r="P60" s="29">
        <f t="shared" si="48"/>
        <v>0</v>
      </c>
      <c r="Q60" s="34">
        <f t="shared" si="48"/>
        <v>0</v>
      </c>
      <c r="R60" s="34">
        <f t="shared" si="48"/>
        <v>0</v>
      </c>
      <c r="S60" s="34">
        <f t="shared" si="48"/>
        <v>1111306</v>
      </c>
      <c r="T60" s="74">
        <f t="shared" si="48"/>
        <v>18730365</v>
      </c>
      <c r="U60" s="34">
        <f t="shared" si="48"/>
        <v>84945654</v>
      </c>
      <c r="V60" s="34">
        <f t="shared" si="48"/>
        <v>27034307</v>
      </c>
      <c r="W60" s="34">
        <f t="shared" si="48"/>
        <v>7486011</v>
      </c>
      <c r="X60" s="34">
        <f t="shared" si="48"/>
        <v>0</v>
      </c>
      <c r="Y60" s="34">
        <f t="shared" si="48"/>
        <v>0</v>
      </c>
      <c r="Z60" s="34">
        <f t="shared" si="48"/>
        <v>0</v>
      </c>
      <c r="AA60" s="1" t="b">
        <f>L60=SUM(O60:Z60)</f>
        <v>1</v>
      </c>
      <c r="AB60" s="4">
        <f>ROUND(L60/K60,4)</f>
        <v>0.74529999999999996</v>
      </c>
      <c r="AC60" s="5" t="s">
        <v>9</v>
      </c>
      <c r="AD60" s="5" t="b">
        <f>K60=L60+M60</f>
        <v>1</v>
      </c>
    </row>
    <row r="61" spans="1:30" ht="20.100000000000001" customHeight="1" x14ac:dyDescent="0.25">
      <c r="A61" s="104" t="s">
        <v>21</v>
      </c>
      <c r="B61" s="105"/>
      <c r="C61" s="105"/>
      <c r="D61" s="105"/>
      <c r="E61" s="105"/>
      <c r="F61" s="105"/>
      <c r="G61" s="105"/>
      <c r="H61" s="106"/>
      <c r="I61" s="27">
        <f>SUMIF($C$3:$C$59,"K",I3:I59)</f>
        <v>10.901</v>
      </c>
      <c r="J61" s="28" t="s">
        <v>9</v>
      </c>
      <c r="K61" s="29">
        <f>SUMIF($C$3:$C$59,"K",K3:K59)</f>
        <v>82323356.050000012</v>
      </c>
      <c r="L61" s="29">
        <f>SUMIF($C$3:$C$59,"K",L3:L59)</f>
        <v>61574777</v>
      </c>
      <c r="M61" s="29">
        <f>SUMIF($C$3:$C$59,"K",M3:M59)</f>
        <v>20748579.050000001</v>
      </c>
      <c r="N61" s="30" t="s">
        <v>9</v>
      </c>
      <c r="O61" s="29">
        <f t="shared" ref="O61:Z61" si="49">SUMIF($C$3:$C$59,"K",O3:O59)</f>
        <v>0</v>
      </c>
      <c r="P61" s="29">
        <f t="shared" si="49"/>
        <v>0</v>
      </c>
      <c r="Q61" s="34">
        <f t="shared" si="49"/>
        <v>0</v>
      </c>
      <c r="R61" s="34">
        <f t="shared" si="49"/>
        <v>0</v>
      </c>
      <c r="S61" s="34">
        <f t="shared" si="49"/>
        <v>1111306</v>
      </c>
      <c r="T61" s="34">
        <f t="shared" si="49"/>
        <v>18730365</v>
      </c>
      <c r="U61" s="34">
        <f t="shared" si="49"/>
        <v>37203303</v>
      </c>
      <c r="V61" s="34">
        <f t="shared" si="49"/>
        <v>4529803</v>
      </c>
      <c r="W61" s="34">
        <f t="shared" si="49"/>
        <v>0</v>
      </c>
      <c r="X61" s="34">
        <f t="shared" si="49"/>
        <v>0</v>
      </c>
      <c r="Y61" s="34">
        <f t="shared" si="49"/>
        <v>0</v>
      </c>
      <c r="Z61" s="34">
        <f t="shared" si="49"/>
        <v>0</v>
      </c>
      <c r="AA61" s="1" t="b">
        <f>L61=SUM(O61:Z61)</f>
        <v>1</v>
      </c>
      <c r="AB61" s="4">
        <f>ROUND(L61/K61,4)</f>
        <v>0.748</v>
      </c>
      <c r="AC61" s="5" t="s">
        <v>9</v>
      </c>
      <c r="AD61" s="5" t="b">
        <f>K61=L61+M61</f>
        <v>1</v>
      </c>
    </row>
    <row r="62" spans="1:30" ht="20.100000000000001" customHeight="1" x14ac:dyDescent="0.25">
      <c r="A62" s="104" t="s">
        <v>22</v>
      </c>
      <c r="B62" s="105"/>
      <c r="C62" s="105"/>
      <c r="D62" s="105"/>
      <c r="E62" s="105"/>
      <c r="F62" s="105"/>
      <c r="G62" s="105"/>
      <c r="H62" s="106"/>
      <c r="I62" s="27">
        <f>SUMIF($C$3:$C$59,"N",I3:I59)</f>
        <v>15.976999999999999</v>
      </c>
      <c r="J62" s="28" t="s">
        <v>9</v>
      </c>
      <c r="K62" s="29">
        <f>SUMIF($C$3:$C$59,"N",K3:K59)</f>
        <v>50099294.239999995</v>
      </c>
      <c r="L62" s="29">
        <f>SUMIF($C$3:$C$59,"N",L3:L59)</f>
        <v>37798194</v>
      </c>
      <c r="M62" s="29">
        <f>SUMIF($C$3:$C$59,"N",M3:M59)</f>
        <v>12301100.239999998</v>
      </c>
      <c r="N62" s="30" t="s">
        <v>9</v>
      </c>
      <c r="O62" s="29">
        <f t="shared" ref="O62:Z62" si="50">SUMIF($C$3:$C$59,"N",O3:O59)</f>
        <v>0</v>
      </c>
      <c r="P62" s="29">
        <f t="shared" si="50"/>
        <v>0</v>
      </c>
      <c r="Q62" s="34">
        <f t="shared" si="50"/>
        <v>0</v>
      </c>
      <c r="R62" s="34">
        <f t="shared" si="50"/>
        <v>0</v>
      </c>
      <c r="S62" s="34">
        <f t="shared" si="50"/>
        <v>0</v>
      </c>
      <c r="T62" s="34">
        <f t="shared" si="50"/>
        <v>0</v>
      </c>
      <c r="U62" s="34">
        <f t="shared" si="50"/>
        <v>37798194</v>
      </c>
      <c r="V62" s="34">
        <f t="shared" si="50"/>
        <v>0</v>
      </c>
      <c r="W62" s="34">
        <f t="shared" si="50"/>
        <v>0</v>
      </c>
      <c r="X62" s="34">
        <f t="shared" si="50"/>
        <v>0</v>
      </c>
      <c r="Y62" s="34">
        <f t="shared" si="50"/>
        <v>0</v>
      </c>
      <c r="Z62" s="34">
        <f t="shared" si="50"/>
        <v>0</v>
      </c>
      <c r="AA62" s="1" t="b">
        <f>L62=SUM(O62:Z62)</f>
        <v>1</v>
      </c>
      <c r="AB62" s="4">
        <f>ROUND(L62/K62,4)</f>
        <v>0.75449999999999995</v>
      </c>
      <c r="AC62" s="5" t="s">
        <v>9</v>
      </c>
      <c r="AD62" s="5" t="b">
        <f>K62=L62+M62</f>
        <v>1</v>
      </c>
    </row>
    <row r="63" spans="1:30" ht="20.100000000000001" customHeight="1" x14ac:dyDescent="0.25">
      <c r="A63" s="101" t="s">
        <v>23</v>
      </c>
      <c r="B63" s="102"/>
      <c r="C63" s="102"/>
      <c r="D63" s="102"/>
      <c r="E63" s="102"/>
      <c r="F63" s="102"/>
      <c r="G63" s="102"/>
      <c r="H63" s="103"/>
      <c r="I63" s="31">
        <f>SUMIF($C$3:$C$59,"W",I3:I59)</f>
        <v>5.6379999999999999</v>
      </c>
      <c r="J63" s="32" t="s">
        <v>9</v>
      </c>
      <c r="K63" s="11">
        <f>SUMIF($C$3:$C$59,"W",K3:K59)</f>
        <v>54502546.480000004</v>
      </c>
      <c r="L63" s="11">
        <f>SUMIF($C$3:$C$59,"W",L3:L59)</f>
        <v>39934672</v>
      </c>
      <c r="M63" s="11">
        <f>SUMIF($C$3:$C$59,"W",M3:M59)</f>
        <v>14567874.48</v>
      </c>
      <c r="N63" s="33" t="s">
        <v>9</v>
      </c>
      <c r="O63" s="11">
        <f t="shared" ref="O63:Z63" si="51">SUMIF($C$3:$C$59,"W",O3:O59)</f>
        <v>0</v>
      </c>
      <c r="P63" s="11">
        <f t="shared" si="51"/>
        <v>0</v>
      </c>
      <c r="Q63" s="35">
        <f t="shared" si="51"/>
        <v>0</v>
      </c>
      <c r="R63" s="35">
        <f t="shared" si="51"/>
        <v>0</v>
      </c>
      <c r="S63" s="35">
        <f t="shared" si="51"/>
        <v>0</v>
      </c>
      <c r="T63" s="35">
        <f t="shared" si="51"/>
        <v>0</v>
      </c>
      <c r="U63" s="35">
        <f t="shared" si="51"/>
        <v>9944157</v>
      </c>
      <c r="V63" s="35">
        <f t="shared" si="51"/>
        <v>22504504</v>
      </c>
      <c r="W63" s="35">
        <f t="shared" si="51"/>
        <v>7486011</v>
      </c>
      <c r="X63" s="35">
        <f t="shared" si="51"/>
        <v>0</v>
      </c>
      <c r="Y63" s="35">
        <f t="shared" si="51"/>
        <v>0</v>
      </c>
      <c r="Z63" s="35">
        <f t="shared" si="51"/>
        <v>0</v>
      </c>
      <c r="AA63" s="1" t="b">
        <f>L63=SUM(O63:Z63)</f>
        <v>1</v>
      </c>
      <c r="AB63" s="4">
        <f t="shared" ref="AB63" si="52">ROUND(L63/K63,4)</f>
        <v>0.73270000000000002</v>
      </c>
      <c r="AC63" s="5" t="s">
        <v>9</v>
      </c>
      <c r="AD63" s="5" t="b">
        <f t="shared" ref="AD63" si="53">K63=L63+M63</f>
        <v>1</v>
      </c>
    </row>
    <row r="64" spans="1:30" x14ac:dyDescent="0.25">
      <c r="A64" s="41"/>
      <c r="B64" s="39"/>
      <c r="C64" s="39"/>
      <c r="D64" s="39"/>
      <c r="E64" s="83"/>
      <c r="F64" s="39"/>
      <c r="G64" s="39"/>
      <c r="H64" s="39"/>
      <c r="I64" s="39"/>
      <c r="J64" s="39"/>
      <c r="K64" s="42"/>
      <c r="L64" s="39"/>
      <c r="M64" s="39"/>
      <c r="N64" s="37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x14ac:dyDescent="0.25">
      <c r="A65" s="36" t="s">
        <v>12</v>
      </c>
      <c r="B65" s="39"/>
      <c r="C65" s="39"/>
      <c r="D65" s="39"/>
      <c r="E65" s="83"/>
      <c r="F65" s="39"/>
      <c r="G65" s="39"/>
      <c r="H65" s="39"/>
      <c r="I65" s="39"/>
      <c r="J65" s="39"/>
      <c r="K65" s="39"/>
      <c r="L65" s="39"/>
      <c r="M65" s="39"/>
      <c r="N65" s="37"/>
      <c r="O65" s="39"/>
      <c r="P65" s="39"/>
      <c r="Q65" s="39"/>
      <c r="R65" s="39"/>
      <c r="S65" s="39"/>
      <c r="T65" s="39"/>
      <c r="U65" s="89"/>
      <c r="V65" s="39"/>
      <c r="W65" s="39"/>
      <c r="X65" s="39"/>
      <c r="Y65" s="39"/>
      <c r="Z65" s="39"/>
    </row>
    <row r="66" spans="1:26" x14ac:dyDescent="0.25">
      <c r="A66" s="38" t="s">
        <v>13</v>
      </c>
      <c r="B66" s="39"/>
      <c r="C66" s="39"/>
      <c r="D66" s="39"/>
      <c r="E66" s="83"/>
      <c r="F66" s="39"/>
      <c r="G66" s="39"/>
      <c r="H66" s="39"/>
      <c r="I66" s="39"/>
      <c r="J66" s="39"/>
      <c r="K66" s="39"/>
      <c r="L66" s="39"/>
      <c r="M66" s="39"/>
      <c r="N66" s="37"/>
      <c r="O66" s="39"/>
      <c r="P66" s="39"/>
      <c r="Q66" s="39"/>
      <c r="R66" s="39"/>
      <c r="S66" s="39"/>
      <c r="T66" s="39"/>
      <c r="U66" s="89"/>
      <c r="V66" s="39"/>
      <c r="W66" s="39"/>
      <c r="X66" s="39"/>
      <c r="Y66" s="39"/>
      <c r="Z66" s="39"/>
    </row>
    <row r="67" spans="1:26" x14ac:dyDescent="0.25">
      <c r="A67" s="36" t="s">
        <v>24</v>
      </c>
      <c r="B67" s="39"/>
      <c r="C67" s="39"/>
      <c r="D67" s="39"/>
      <c r="E67" s="83"/>
      <c r="F67" s="39"/>
      <c r="G67" s="39"/>
      <c r="H67" s="39"/>
      <c r="I67" s="39"/>
      <c r="J67" s="39"/>
      <c r="K67" s="39"/>
      <c r="L67" s="39"/>
      <c r="M67" s="39"/>
      <c r="N67" s="37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x14ac:dyDescent="0.25">
      <c r="A68" s="40" t="s">
        <v>27</v>
      </c>
      <c r="B68" s="39"/>
      <c r="C68" s="39"/>
      <c r="D68" s="39"/>
      <c r="E68" s="83"/>
      <c r="F68" s="39"/>
      <c r="G68" s="39"/>
      <c r="H68" s="39"/>
      <c r="I68" s="39"/>
      <c r="J68" s="39"/>
      <c r="K68" s="39"/>
      <c r="L68" s="39"/>
      <c r="M68" s="39"/>
      <c r="N68" s="37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</sheetData>
  <autoFilter ref="D1:D68" xr:uid="{5B5CF448-2BE1-4E97-96C3-8B825285FC46}"/>
  <mergeCells count="19">
    <mergeCell ref="O1:Z1"/>
    <mergeCell ref="A63:H63"/>
    <mergeCell ref="A62:H62"/>
    <mergeCell ref="E1:E2"/>
    <mergeCell ref="A61:H61"/>
    <mergeCell ref="N1:N2"/>
    <mergeCell ref="L1:L2"/>
    <mergeCell ref="M1:M2"/>
    <mergeCell ref="A60:H60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B24:B54 B56:B59">
    <cfRule type="expression" dxfId="25" priority="59">
      <formula>#REF!="odrzucenie"</formula>
    </cfRule>
    <cfRule type="expression" dxfId="24" priority="60">
      <formula>#REF!="rezygnacja"</formula>
    </cfRule>
  </conditionalFormatting>
  <conditionalFormatting sqref="D24:N54 D56:N59">
    <cfRule type="expression" dxfId="23" priority="37">
      <formula>$P24="odrzucenie"</formula>
    </cfRule>
    <cfRule type="expression" dxfId="22" priority="38">
      <formula>$P24="rezygnacja"</formula>
    </cfRule>
  </conditionalFormatting>
  <conditionalFormatting sqref="AA3:AC63">
    <cfRule type="containsText" dxfId="21" priority="323" operator="containsText" text="fałsz">
      <formula>NOT(ISERROR(SEARCH("fałsz",AA3)))</formula>
    </cfRule>
  </conditionalFormatting>
  <conditionalFormatting sqref="AA3:AD63">
    <cfRule type="cellIs" dxfId="20" priority="321" operator="equal">
      <formula>FALSE</formula>
    </cfRule>
  </conditionalFormatting>
  <conditionalFormatting sqref="B3">
    <cfRule type="expression" dxfId="19" priority="17">
      <formula>$O3="p"</formula>
    </cfRule>
    <cfRule type="expression" dxfId="18" priority="18">
      <formula>$O3="k"</formula>
    </cfRule>
    <cfRule type="expression" dxfId="17" priority="19">
      <formula>$N3="odrzucenie"</formula>
    </cfRule>
    <cfRule type="expression" dxfId="16" priority="20">
      <formula>$N3="rezygnacja"</formula>
    </cfRule>
  </conditionalFormatting>
  <conditionalFormatting sqref="B4:B5">
    <cfRule type="expression" dxfId="15" priority="13">
      <formula>#REF!="p"</formula>
    </cfRule>
    <cfRule type="expression" dxfId="14" priority="14">
      <formula>#REF!="k"</formula>
    </cfRule>
    <cfRule type="expression" dxfId="13" priority="15">
      <formula>$N4="odrzucenie"</formula>
    </cfRule>
    <cfRule type="expression" dxfId="12" priority="16">
      <formula>$N4="rezygnacja"</formula>
    </cfRule>
  </conditionalFormatting>
  <conditionalFormatting sqref="B6">
    <cfRule type="expression" dxfId="11" priority="9">
      <formula>$O6="p"</formula>
    </cfRule>
    <cfRule type="expression" dxfId="10" priority="10">
      <formula>$O6="k"</formula>
    </cfRule>
    <cfRule type="expression" dxfId="9" priority="11">
      <formula>$N6="odrzucenie"</formula>
    </cfRule>
    <cfRule type="expression" dxfId="8" priority="12">
      <formula>$N6="rezygnacja"</formula>
    </cfRule>
  </conditionalFormatting>
  <conditionalFormatting sqref="B7">
    <cfRule type="expression" dxfId="7" priority="5">
      <formula>$P7="p"</formula>
    </cfRule>
    <cfRule type="expression" dxfId="6" priority="6">
      <formula>$P7="k"</formula>
    </cfRule>
    <cfRule type="expression" dxfId="5" priority="7">
      <formula>$N7="odrzucenie"</formula>
    </cfRule>
    <cfRule type="expression" dxfId="4" priority="8">
      <formula>$N7="rezygnacja"</formula>
    </cfRule>
  </conditionalFormatting>
  <conditionalFormatting sqref="B55">
    <cfRule type="expression" dxfId="3" priority="3">
      <formula>#REF!="odrzucenie"</formula>
    </cfRule>
    <cfRule type="expression" dxfId="2" priority="4">
      <formula>#REF!="rezygnacja"</formula>
    </cfRule>
  </conditionalFormatting>
  <conditionalFormatting sqref="D55:N55">
    <cfRule type="expression" dxfId="1" priority="1">
      <formula>$P55="odrzucenie"</formula>
    </cfRule>
    <cfRule type="expression" dxfId="0" priority="2">
      <formula>$P55="rezygnacja"</formula>
    </cfRule>
  </conditionalFormatting>
  <dataValidations count="2">
    <dataValidation type="list" allowBlank="1" showInputMessage="1" showErrorMessage="1" sqref="C3 C5:C59" xr:uid="{00000000-0002-0000-0200-000000000000}">
      <formula1>"N,K,W"</formula1>
    </dataValidation>
    <dataValidation type="list" allowBlank="1" showInputMessage="1" showErrorMessage="1" sqref="H3:H20 G21:G23 H22:H59" xr:uid="{00000000-0002-0000-02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256" scale="36" fitToHeight="0" orientation="portrait" horizontalDpi="4294967295" verticalDpi="4294967295" r:id="rId1"/>
  <headerFooter>
    <oddHeader>&amp;LWojewództwo świętokrzyskie - zadania gminne lista podstawowa</oddHeader>
    <oddFooter>Strona &amp;P z &amp;N</oddFooter>
  </headerFooter>
  <ignoredErrors>
    <ignoredError sqref="O60:Z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gm podst</vt:lpstr>
      <vt:lpstr>'gm podst'!Obszar_wydruku</vt:lpstr>
      <vt:lpstr>'gm podst'!Tytuły_wydruku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Miernik, Daria</cp:lastModifiedBy>
  <cp:lastPrinted>2025-05-13T11:31:24Z</cp:lastPrinted>
  <dcterms:created xsi:type="dcterms:W3CDTF">2019-02-25T10:53:14Z</dcterms:created>
  <dcterms:modified xsi:type="dcterms:W3CDTF">2025-05-20T06:18:57Z</dcterms:modified>
</cp:coreProperties>
</file>