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r01\Desktop\Dokumenty na BIP\2025 - NABÓR A RFRD 2025\LISTA zatwierdzona - A RFRD 2025\"/>
    </mc:Choice>
  </mc:AlternateContent>
  <xr:revisionPtr revIDLastSave="0" documentId="13_ncr:1_{6038D42C-E3A7-4AC8-A917-0456214F1D3A}" xr6:coauthVersionLast="36" xr6:coauthVersionMax="36" xr10:uidLastSave="{00000000-0000-0000-0000-000000000000}"/>
  <bookViews>
    <workbookView xWindow="0" yWindow="0" windowWidth="28800" windowHeight="11325" xr2:uid="{633AB219-6EE5-42E6-80D0-A70664848CD7}"/>
  </bookViews>
  <sheets>
    <sheet name="pow rez" sheetId="1" r:id="rId1"/>
  </sheets>
  <definedNames>
    <definedName name="_xlnm.Print_Area" localSheetId="0">'pow rez'!$A$1:$Y$21</definedName>
    <definedName name="_xlnm.Print_Titles" localSheetId="0">'pow rez'!$1:$2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6" i="1" l="1"/>
  <c r="X16" i="1"/>
  <c r="W16" i="1"/>
  <c r="V16" i="1"/>
  <c r="U16" i="1"/>
  <c r="T16" i="1"/>
  <c r="S16" i="1"/>
  <c r="R16" i="1"/>
  <c r="Q16" i="1"/>
  <c r="P16" i="1"/>
  <c r="O16" i="1"/>
  <c r="N16" i="1"/>
  <c r="Z16" i="1" s="1"/>
  <c r="L16" i="1"/>
  <c r="K16" i="1"/>
  <c r="J16" i="1"/>
  <c r="AC16" i="1" s="1"/>
  <c r="H16" i="1"/>
  <c r="Y15" i="1"/>
  <c r="X15" i="1"/>
  <c r="W15" i="1"/>
  <c r="V15" i="1"/>
  <c r="U15" i="1"/>
  <c r="S15" i="1"/>
  <c r="R15" i="1"/>
  <c r="Q15" i="1"/>
  <c r="P15" i="1"/>
  <c r="O15" i="1"/>
  <c r="N15" i="1"/>
  <c r="K15" i="1"/>
  <c r="J15" i="1"/>
  <c r="H15" i="1"/>
  <c r="Y14" i="1"/>
  <c r="X14" i="1"/>
  <c r="W14" i="1"/>
  <c r="V14" i="1"/>
  <c r="U14" i="1"/>
  <c r="S14" i="1"/>
  <c r="R14" i="1"/>
  <c r="Q14" i="1"/>
  <c r="P14" i="1"/>
  <c r="O14" i="1"/>
  <c r="N14" i="1"/>
  <c r="J14" i="1"/>
  <c r="H14" i="1"/>
  <c r="AC13" i="1"/>
  <c r="AA13" i="1"/>
  <c r="AB13" i="1" s="1"/>
  <c r="K13" i="1"/>
  <c r="K14" i="1" s="1"/>
  <c r="AC12" i="1"/>
  <c r="AB12" i="1"/>
  <c r="AA12" i="1"/>
  <c r="Z12" i="1"/>
  <c r="AC11" i="1"/>
  <c r="AB11" i="1"/>
  <c r="AA11" i="1"/>
  <c r="Z11" i="1"/>
  <c r="L11" i="1"/>
  <c r="AA10" i="1"/>
  <c r="AB10" i="1" s="1"/>
  <c r="Z10" i="1"/>
  <c r="AA9" i="1"/>
  <c r="AB9" i="1" s="1"/>
  <c r="Z9" i="1"/>
  <c r="AC8" i="1"/>
  <c r="AA8" i="1"/>
  <c r="AB8" i="1" s="1"/>
  <c r="Z8" i="1"/>
  <c r="AA7" i="1"/>
  <c r="AB7" i="1" s="1"/>
  <c r="Z7" i="1"/>
  <c r="AC6" i="1"/>
  <c r="AA6" i="1"/>
  <c r="AB6" i="1" s="1"/>
  <c r="Z6" i="1"/>
  <c r="AC5" i="1"/>
  <c r="AA5" i="1"/>
  <c r="AB5" i="1" s="1"/>
  <c r="Z5" i="1"/>
  <c r="AC4" i="1"/>
  <c r="AA4" i="1"/>
  <c r="AB4" i="1" s="1"/>
  <c r="Z4" i="1"/>
  <c r="AC3" i="1"/>
  <c r="AA3" i="1"/>
  <c r="AB3" i="1" s="1"/>
  <c r="Z3" i="1"/>
  <c r="AC15" i="1" l="1"/>
  <c r="AA14" i="1"/>
  <c r="AC10" i="1"/>
  <c r="L15" i="1"/>
  <c r="L13" i="1"/>
  <c r="AA15" i="1"/>
  <c r="T13" i="1"/>
  <c r="AA16" i="1"/>
  <c r="T15" i="1" l="1"/>
  <c r="Z15" i="1" s="1"/>
  <c r="T14" i="1"/>
  <c r="Z14" i="1" s="1"/>
  <c r="L14" i="1"/>
  <c r="AC7" i="1"/>
  <c r="Z13" i="1"/>
  <c r="AC14" i="1" l="1"/>
  <c r="AC9" i="1"/>
</calcChain>
</file>

<file path=xl/sharedStrings.xml><?xml version="1.0" encoding="utf-8"?>
<sst xmlns="http://schemas.openxmlformats.org/spreadsheetml/2006/main" count="102" uniqueCount="69">
  <si>
    <t>L.p.</t>
  </si>
  <si>
    <t>Nr ewid.</t>
  </si>
  <si>
    <t>Zadanie nowe/wieloletnie [N/W]</t>
  </si>
  <si>
    <t>Jednostka Samorządu Terytorialnego</t>
  </si>
  <si>
    <t>TERC</t>
  </si>
  <si>
    <t>Nazwa zadania</t>
  </si>
  <si>
    <t>Rodzaj zadania</t>
  </si>
  <si>
    <t>Długość odcinka (w km)</t>
  </si>
  <si>
    <t>Okres realizacji zadania</t>
  </si>
  <si>
    <t>Ogółem wartość projektu  (w zł)</t>
  </si>
  <si>
    <t>Wnioskowana kwota dofinansowania (w zł)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</si>
  <si>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</si>
  <si>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</si>
  <si>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</si>
  <si>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</si>
  <si>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</si>
  <si>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</si>
  <si>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</si>
  <si>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46/A/2025</t>
  </si>
  <si>
    <t>W</t>
  </si>
  <si>
    <t>Powiat Skarżyski</t>
  </si>
  <si>
    <t>Rozbudowa drogi powiatowej nr 0573T (1763T) w miejscowości Majków - Michałów w Gminie Skarżysko Kościelne - Etap II</t>
  </si>
  <si>
    <t>B</t>
  </si>
  <si>
    <t>03.2025 09.2026</t>
  </si>
  <si>
    <t>102/A/2025</t>
  </si>
  <si>
    <t>N</t>
  </si>
  <si>
    <t>Powiat Konecki</t>
  </si>
  <si>
    <t>Rozbudowa drogi powiatowej Nr 0401T Stąporków - Smyków - Radoszyce - Słupia - Włoszczowa (na odcinku Radoszyce - Jakimowice)</t>
  </si>
  <si>
    <t>03.2025 11.2025</t>
  </si>
  <si>
    <t>143/A/2025</t>
  </si>
  <si>
    <t>Powiat Włoszczowski</t>
  </si>
  <si>
    <t>Przebudowa drogi powiatowej nr 1187T w miejscowości Cieśle na odcinku od km 7+172 do km 9+223</t>
  </si>
  <si>
    <t>P</t>
  </si>
  <si>
    <t>06.2025 05.2026</t>
  </si>
  <si>
    <t>145/A/2025</t>
  </si>
  <si>
    <t>Powiat Ostrowiecki</t>
  </si>
  <si>
    <t>Rozbudowa drogi powiatowej nr 0665T w miejscowości Świrna, gmina Bodzechów - etap II</t>
  </si>
  <si>
    <t>05.2025 11.2026</t>
  </si>
  <si>
    <t>14/A/2025</t>
  </si>
  <si>
    <t>Powiat Staszowski</t>
  </si>
  <si>
    <t>Przebudowa odcinka drogi powiatowej nr 1849T Pacanów - Gace Słupieckie od km 1+900 do km 2+895 w miejscowości Zalesie</t>
  </si>
  <si>
    <t>04.2025 10.2025</t>
  </si>
  <si>
    <t>193/A/2025</t>
  </si>
  <si>
    <t>Powiat Sandomierski</t>
  </si>
  <si>
    <t xml:space="preserve">Przebudowa drogi powiatowej nr 1704T Pierzchnica - Nowa Wieś w miejscowości Nowa Wieś od km 0+850 do km 1+700 </t>
  </si>
  <si>
    <t>04.2025 03.2026</t>
  </si>
  <si>
    <t>190/A/2025</t>
  </si>
  <si>
    <t>Przebudowa drogi powiatowej nr 1581T Sobótka - Wilczyce w miejscowości Wilczyce od km 2+659 do km 3+209</t>
  </si>
  <si>
    <t>189/A/2025</t>
  </si>
  <si>
    <t>Powiat Kielecki</t>
  </si>
  <si>
    <t xml:space="preserve">Rozbudowa skrzyżowania dróg powiatowych nr 1365T ul. Perłowa i nr 1366T ul. Przemysłowa oraz drogi gminnej ul. Modrzewiowa w Nowinach - budowa ronda  </t>
  </si>
  <si>
    <t>03.2025 11.2026</t>
  </si>
  <si>
    <t>70/A/2025</t>
  </si>
  <si>
    <t>Powiat Kazimierski</t>
  </si>
  <si>
    <t>Przebudowa drogi powiatowej nr 1211T (stary nr 0505T) Skalbmierz - Kózki - Przybenice - Głuchów - Podkamieńczyce, od km 0+500 do km 1+405, dł. 905 mb</t>
  </si>
  <si>
    <t>147/A/2025</t>
  </si>
  <si>
    <t xml:space="preserve">Rozbudowa drogi powiatowej nr 0692T - ul. Zamkowa w Ćmielowie od km 0+158 do km 0+ 634 wraz z rozbiórką istniejącego mostu w km 0+634 i budową nowego obiektu inżynierskiego </t>
  </si>
  <si>
    <t>11*</t>
  </si>
  <si>
    <t>144/A/2025</t>
  </si>
  <si>
    <t>2613</t>
  </si>
  <si>
    <t>Przebudowa drogi powiatowej nr 1889T Moskorzew - Dzierzgów na odcinku dł. 6 177 mb od km 0+990 do km 7+167</t>
  </si>
  <si>
    <t>RAZEM, z tego:</t>
  </si>
  <si>
    <t>x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</si>
  <si>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</si>
  <si>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</si>
  <si>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</si>
  <si>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</si>
  <si>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zadanie nowe, W - nowe zadanie wieloletnie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</si>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</sst>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5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5"/>
      <name val="Arial"/>
      <family val="2"/>
      <charset val="238"/>
    </font>
    <font>
      <b/>
      <sz val="9"/>
      <color theme="5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87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Font="1" applyBorder="1" applyAlignment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4" fontId="2" fillId="0" borderId="2" xfId="0" applyNumberFormat="1" applyFont="1" applyBorder="1" applyAlignment="1" applyProtection="1">
      <alignment horizontal="center" vertical="center" wrapText="1"/>
      <protection hidden="1"/>
    </xf>
    <xf numFmtId="164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3" borderId="2" xfId="0" applyNumberFormat="1" applyFont="1" applyFill="1" applyBorder="1" applyAlignment="1" applyProtection="1">
      <alignment horizontal="right" vertical="center" wrapText="1"/>
      <protection hidden="1"/>
    </xf>
    <xf numFmtId="4" fontId="3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2" fillId="0" borderId="7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9" fontId="0" fillId="0" borderId="0" xfId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4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7" fillId="0" borderId="2" xfId="0" applyNumberFormat="1" applyFont="1" applyBorder="1" applyAlignment="1" applyProtection="1">
      <alignment horizontal="center" vertical="center" wrapText="1"/>
      <protection hidden="1"/>
    </xf>
    <xf numFmtId="4" fontId="4" fillId="3" borderId="2" xfId="0" applyNumberFormat="1" applyFont="1" applyFill="1" applyBorder="1" applyAlignment="1" applyProtection="1">
      <alignment horizontal="right" vertical="center" wrapText="1"/>
      <protection hidden="1"/>
    </xf>
    <xf numFmtId="4" fontId="4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7" fillId="0" borderId="7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3" fontId="2" fillId="3" borderId="2" xfId="0" applyNumberFormat="1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164" fontId="2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2" xfId="0" applyNumberFormat="1" applyFont="1" applyBorder="1" applyAlignment="1" applyProtection="1">
      <alignment horizontal="right" vertical="center" wrapText="1"/>
      <protection hidden="1"/>
    </xf>
    <xf numFmtId="9" fontId="2" fillId="3" borderId="2" xfId="0" applyNumberFormat="1" applyFont="1" applyFill="1" applyBorder="1" applyAlignment="1" applyProtection="1">
      <alignment horizontal="center" vertical="center" wrapText="1"/>
      <protection hidden="1"/>
    </xf>
    <xf numFmtId="3" fontId="9" fillId="3" borderId="2" xfId="0" applyNumberFormat="1" applyFont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164" fontId="7" fillId="0" borderId="2" xfId="0" applyNumberFormat="1" applyFont="1" applyBorder="1" applyAlignment="1" applyProtection="1">
      <alignment horizontal="center" vertical="center" wrapText="1"/>
      <protection hidden="1"/>
    </xf>
    <xf numFmtId="4" fontId="4" fillId="0" borderId="2" xfId="0" applyNumberFormat="1" applyFont="1" applyBorder="1" applyAlignment="1" applyProtection="1">
      <alignment horizontal="right" vertical="center" wrapText="1"/>
      <protection hidden="1"/>
    </xf>
    <xf numFmtId="9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2" xfId="0" applyNumberFormat="1" applyFont="1" applyBorder="1" applyAlignment="1" applyProtection="1">
      <alignment horizontal="center" vertical="center" wrapText="1"/>
      <protection hidden="1"/>
    </xf>
    <xf numFmtId="3" fontId="7" fillId="3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3" borderId="2" xfId="0" applyNumberFormat="1" applyFont="1" applyFill="1" applyBorder="1" applyAlignment="1" applyProtection="1">
      <alignment horizontal="center" vertical="center"/>
      <protection hidden="1"/>
    </xf>
    <xf numFmtId="0" fontId="10" fillId="0" borderId="7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 applyProtection="1">
      <alignment horizontal="center" vertical="center" wrapText="1"/>
      <protection hidden="1"/>
    </xf>
    <xf numFmtId="164" fontId="10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11" fillId="0" borderId="2" xfId="0" applyNumberFormat="1" applyFont="1" applyBorder="1" applyAlignment="1" applyProtection="1">
      <alignment horizontal="right" vertical="center" wrapText="1"/>
      <protection hidden="1"/>
    </xf>
    <xf numFmtId="4" fontId="11" fillId="3" borderId="2" xfId="0" applyNumberFormat="1" applyFont="1" applyFill="1" applyBorder="1" applyAlignment="1" applyProtection="1">
      <alignment horizontal="right" vertical="center" wrapText="1"/>
      <protection hidden="1"/>
    </xf>
    <xf numFmtId="9" fontId="10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7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165" fontId="4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9" fontId="4" fillId="3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 wrapText="1"/>
    </xf>
    <xf numFmtId="4" fontId="0" fillId="0" borderId="0" xfId="0" applyNumberFormat="1" applyAlignment="1">
      <alignment vertical="center"/>
    </xf>
    <xf numFmtId="165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9" fontId="3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 wrapText="1" shrinkToFit="1"/>
    </xf>
    <xf numFmtId="0" fontId="7" fillId="0" borderId="0" xfId="2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2" applyFont="1" applyAlignment="1">
      <alignment vertical="center"/>
    </xf>
    <xf numFmtId="0" fontId="10" fillId="0" borderId="0" xfId="0" applyFont="1"/>
    <xf numFmtId="0" fontId="1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Normalny" xfId="0" builtinId="0"/>
    <cellStyle name="Normalny 3" xfId="2" xr:uid="{D6496B02-FC50-4621-8C22-7220F09348E1}"/>
    <cellStyle name="Procentowy 2" xfId="1" xr:uid="{56EADDAE-6135-423D-A260-A85FF47F9657}"/>
  </cellStyles>
  <dxfs count="26"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3131E-2C77-450F-BB53-3FF493D26EE1}">
  <sheetPr>
    <pageSetUpPr fitToPage="1"/>
  </sheetPr>
  <dimension ref="A1:AD22"/>
  <sheetViews>
    <sheetView showGridLines="0" tabSelected="1" zoomScale="78" zoomScaleNormal="78" zoomScaleSheetLayoutView="100" zoomScalePageLayoutView="90" workbookViewId="0">
      <selection activeCell="Z1" sqref="Z1:AD1048576"/>
    </sheetView>
  </sheetViews>
  <sheetFormatPr defaultColWidth="9.140625" defaultRowHeight="15" x14ac:dyDescent="0.25"/>
  <cols>
    <col min="1" max="1" width="5.7109375" style="1" customWidth="1"/>
    <col min="2" max="2" width="13.7109375" style="1" customWidth="1"/>
    <col min="3" max="3" width="17.7109375" style="1" customWidth="1"/>
    <col min="4" max="4" width="15.7109375" style="1" customWidth="1"/>
    <col min="5" max="5" width="7.7109375" style="1" customWidth="1"/>
    <col min="6" max="6" width="53.7109375" style="1" customWidth="1"/>
    <col min="7" max="7" width="13.7109375" style="1" customWidth="1"/>
    <col min="8" max="9" width="14.7109375" style="1" customWidth="1"/>
    <col min="10" max="12" width="15.7109375" style="1" customWidth="1"/>
    <col min="13" max="13" width="15.7109375" style="3" customWidth="1"/>
    <col min="14" max="17" width="11.7109375" style="1" customWidth="1"/>
    <col min="18" max="21" width="15.7109375" style="1" customWidth="1"/>
    <col min="22" max="25" width="11.7109375" style="1" customWidth="1"/>
    <col min="26" max="29" width="15.7109375" style="1" hidden="1" customWidth="1"/>
    <col min="30" max="30" width="0" style="1" hidden="1" customWidth="1"/>
    <col min="31" max="16384" width="9.140625" style="1"/>
  </cols>
  <sheetData>
    <row r="1" spans="1:30" ht="24" customHeight="1" x14ac:dyDescent="0.25">
      <c r="A1" s="80" t="s">
        <v>0</v>
      </c>
      <c r="B1" s="80" t="s">
        <v>1</v>
      </c>
      <c r="C1" s="86" t="s">
        <v>2</v>
      </c>
      <c r="D1" s="84" t="s">
        <v>3</v>
      </c>
      <c r="E1" s="86" t="s">
        <v>4</v>
      </c>
      <c r="F1" s="84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4" t="s">
        <v>11</v>
      </c>
      <c r="M1" s="80" t="s">
        <v>12</v>
      </c>
      <c r="N1" s="81" t="s">
        <v>13</v>
      </c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30" ht="24" customHeight="1" x14ac:dyDescent="0.25">
      <c r="A2" s="80"/>
      <c r="B2" s="80"/>
      <c r="C2" s="81"/>
      <c r="D2" s="85"/>
      <c r="E2" s="81"/>
      <c r="F2" s="85"/>
      <c r="G2" s="80"/>
      <c r="H2" s="80"/>
      <c r="I2" s="80"/>
      <c r="J2" s="80"/>
      <c r="K2" s="80"/>
      <c r="L2" s="85"/>
      <c r="M2" s="80"/>
      <c r="N2" s="2">
        <v>2019</v>
      </c>
      <c r="O2" s="2">
        <v>2020</v>
      </c>
      <c r="P2" s="2">
        <v>2021</v>
      </c>
      <c r="Q2" s="2">
        <v>2022</v>
      </c>
      <c r="R2" s="2">
        <v>2023</v>
      </c>
      <c r="S2" s="2">
        <v>2024</v>
      </c>
      <c r="T2" s="2">
        <v>2025</v>
      </c>
      <c r="U2" s="2">
        <v>2026</v>
      </c>
      <c r="V2" s="2">
        <v>2027</v>
      </c>
      <c r="W2" s="2">
        <v>2028</v>
      </c>
      <c r="X2" s="2">
        <v>2029</v>
      </c>
      <c r="Y2" s="2">
        <v>2030</v>
      </c>
      <c r="Z2" s="3" t="s">
        <v>14</v>
      </c>
      <c r="AA2" s="3" t="s">
        <v>15</v>
      </c>
      <c r="AB2" s="3" t="s">
        <v>16</v>
      </c>
      <c r="AC2" s="3" t="s">
        <v>17</v>
      </c>
    </row>
    <row r="3" spans="1:30" s="21" customFormat="1" ht="24" x14ac:dyDescent="0.25">
      <c r="A3" s="4">
        <v>1</v>
      </c>
      <c r="B3" s="5" t="s">
        <v>18</v>
      </c>
      <c r="C3" s="6" t="s">
        <v>19</v>
      </c>
      <c r="D3" s="7" t="s">
        <v>20</v>
      </c>
      <c r="E3" s="8">
        <v>2610</v>
      </c>
      <c r="F3" s="9" t="s">
        <v>21</v>
      </c>
      <c r="G3" s="7" t="s">
        <v>22</v>
      </c>
      <c r="H3" s="10">
        <v>2.629</v>
      </c>
      <c r="I3" s="9" t="s">
        <v>23</v>
      </c>
      <c r="J3" s="11">
        <v>15014977.26</v>
      </c>
      <c r="K3" s="12">
        <v>9008986</v>
      </c>
      <c r="L3" s="12">
        <v>6005991.2599999998</v>
      </c>
      <c r="M3" s="13">
        <v>0.6</v>
      </c>
      <c r="N3" s="14">
        <v>0</v>
      </c>
      <c r="O3" s="14">
        <v>0</v>
      </c>
      <c r="P3" s="15">
        <v>0</v>
      </c>
      <c r="Q3" s="15">
        <v>0</v>
      </c>
      <c r="R3" s="15">
        <v>0</v>
      </c>
      <c r="S3" s="16">
        <v>0</v>
      </c>
      <c r="T3" s="16">
        <v>6000000</v>
      </c>
      <c r="U3" s="16">
        <v>3008986</v>
      </c>
      <c r="V3" s="17"/>
      <c r="W3" s="17"/>
      <c r="X3" s="17"/>
      <c r="Y3" s="17"/>
      <c r="Z3" s="3" t="b">
        <f>K3=SUM(N3:Y3)</f>
        <v>1</v>
      </c>
      <c r="AA3" s="18">
        <f>ROUND(K3/J3,4)</f>
        <v>0.6</v>
      </c>
      <c r="AB3" s="19" t="b">
        <f>AA3=M3</f>
        <v>1</v>
      </c>
      <c r="AC3" s="19" t="b">
        <f t="shared" ref="AC3:AC5" si="0">J5=K5+L5</f>
        <v>1</v>
      </c>
      <c r="AD3" s="20"/>
    </row>
    <row r="4" spans="1:30" s="21" customFormat="1" ht="36" x14ac:dyDescent="0.25">
      <c r="A4" s="22">
        <v>2</v>
      </c>
      <c r="B4" s="23" t="s">
        <v>24</v>
      </c>
      <c r="C4" s="24" t="s">
        <v>25</v>
      </c>
      <c r="D4" s="25" t="s">
        <v>26</v>
      </c>
      <c r="E4" s="26">
        <v>2605</v>
      </c>
      <c r="F4" s="27" t="s">
        <v>27</v>
      </c>
      <c r="G4" s="25" t="s">
        <v>22</v>
      </c>
      <c r="H4" s="28">
        <v>2.15</v>
      </c>
      <c r="I4" s="29" t="s">
        <v>28</v>
      </c>
      <c r="J4" s="30">
        <v>9903961.4600000009</v>
      </c>
      <c r="K4" s="31">
        <v>5942376</v>
      </c>
      <c r="L4" s="31">
        <v>3961585.4600000009</v>
      </c>
      <c r="M4" s="32">
        <v>0.6</v>
      </c>
      <c r="N4" s="33">
        <v>0</v>
      </c>
      <c r="O4" s="33">
        <v>0</v>
      </c>
      <c r="P4" s="34">
        <v>0</v>
      </c>
      <c r="Q4" s="34">
        <v>0</v>
      </c>
      <c r="R4" s="34">
        <v>0</v>
      </c>
      <c r="S4" s="35">
        <v>0</v>
      </c>
      <c r="T4" s="35">
        <v>5942376</v>
      </c>
      <c r="U4" s="35"/>
      <c r="V4" s="17"/>
      <c r="W4" s="17"/>
      <c r="X4" s="17"/>
      <c r="Y4" s="17"/>
      <c r="Z4" s="3" t="b">
        <f t="shared" ref="Z4:Z7" si="1">K4=SUM(N4:Y4)</f>
        <v>1</v>
      </c>
      <c r="AA4" s="18">
        <f t="shared" ref="AA4:AA16" si="2">ROUND(K4/J4,4)</f>
        <v>0.6</v>
      </c>
      <c r="AB4" s="19" t="b">
        <f t="shared" ref="AB4:AB13" si="3">AA4=M4</f>
        <v>1</v>
      </c>
      <c r="AC4" s="19" t="b">
        <f t="shared" si="0"/>
        <v>1</v>
      </c>
      <c r="AD4" s="20"/>
    </row>
    <row r="5" spans="1:30" s="21" customFormat="1" ht="24" x14ac:dyDescent="0.25">
      <c r="A5" s="22">
        <v>3</v>
      </c>
      <c r="B5" s="23" t="s">
        <v>29</v>
      </c>
      <c r="C5" s="36" t="s">
        <v>25</v>
      </c>
      <c r="D5" s="25" t="s">
        <v>30</v>
      </c>
      <c r="E5" s="26">
        <v>2613</v>
      </c>
      <c r="F5" s="29" t="s">
        <v>31</v>
      </c>
      <c r="G5" s="25" t="s">
        <v>32</v>
      </c>
      <c r="H5" s="28">
        <v>2.0510000000000002</v>
      </c>
      <c r="I5" s="29" t="s">
        <v>33</v>
      </c>
      <c r="J5" s="30">
        <v>9797512.4800000004</v>
      </c>
      <c r="K5" s="31">
        <v>6858258</v>
      </c>
      <c r="L5" s="31">
        <v>2939254.4800000004</v>
      </c>
      <c r="M5" s="32">
        <v>0.7</v>
      </c>
      <c r="N5" s="33">
        <v>0</v>
      </c>
      <c r="O5" s="33">
        <v>0</v>
      </c>
      <c r="P5" s="34">
        <v>0</v>
      </c>
      <c r="Q5" s="34">
        <v>0</v>
      </c>
      <c r="R5" s="34">
        <v>0</v>
      </c>
      <c r="S5" s="35">
        <v>0</v>
      </c>
      <c r="T5" s="35">
        <v>6858258</v>
      </c>
      <c r="U5" s="35"/>
      <c r="V5" s="17"/>
      <c r="W5" s="17"/>
      <c r="X5" s="17"/>
      <c r="Y5" s="17"/>
      <c r="Z5" s="3" t="b">
        <f t="shared" si="1"/>
        <v>1</v>
      </c>
      <c r="AA5" s="18">
        <f t="shared" si="2"/>
        <v>0.7</v>
      </c>
      <c r="AB5" s="19" t="b">
        <f t="shared" si="3"/>
        <v>1</v>
      </c>
      <c r="AC5" s="19" t="b">
        <f t="shared" si="0"/>
        <v>1</v>
      </c>
      <c r="AD5" s="20"/>
    </row>
    <row r="6" spans="1:30" s="21" customFormat="1" ht="24" x14ac:dyDescent="0.25">
      <c r="A6" s="4">
        <v>4</v>
      </c>
      <c r="B6" s="37" t="s">
        <v>34</v>
      </c>
      <c r="C6" s="6" t="s">
        <v>19</v>
      </c>
      <c r="D6" s="7" t="s">
        <v>35</v>
      </c>
      <c r="E6" s="38">
        <v>2607</v>
      </c>
      <c r="F6" s="9" t="s">
        <v>36</v>
      </c>
      <c r="G6" s="4" t="s">
        <v>22</v>
      </c>
      <c r="H6" s="39">
        <v>1.135</v>
      </c>
      <c r="I6" s="9" t="s">
        <v>37</v>
      </c>
      <c r="J6" s="40">
        <v>20857763.57</v>
      </c>
      <c r="K6" s="11">
        <v>14600434</v>
      </c>
      <c r="L6" s="11">
        <v>6257329.5700000003</v>
      </c>
      <c r="M6" s="41">
        <v>0.7</v>
      </c>
      <c r="N6" s="14">
        <v>0</v>
      </c>
      <c r="O6" s="14">
        <v>0</v>
      </c>
      <c r="P6" s="15">
        <v>0</v>
      </c>
      <c r="Q6" s="15">
        <v>0</v>
      </c>
      <c r="R6" s="15">
        <v>0</v>
      </c>
      <c r="S6" s="16">
        <v>0</v>
      </c>
      <c r="T6" s="16">
        <v>7300217</v>
      </c>
      <c r="U6" s="16">
        <v>7300217</v>
      </c>
      <c r="V6" s="17"/>
      <c r="W6" s="17"/>
      <c r="X6" s="17"/>
      <c r="Y6" s="17"/>
      <c r="Z6" s="3" t="b">
        <f t="shared" si="1"/>
        <v>1</v>
      </c>
      <c r="AA6" s="18">
        <f t="shared" si="2"/>
        <v>0.7</v>
      </c>
      <c r="AB6" s="19" t="b">
        <f t="shared" si="3"/>
        <v>1</v>
      </c>
      <c r="AC6" s="19" t="b">
        <f>J10=K10+L10</f>
        <v>1</v>
      </c>
      <c r="AD6" s="20"/>
    </row>
    <row r="7" spans="1:30" s="21" customFormat="1" ht="24" x14ac:dyDescent="0.25">
      <c r="A7" s="22">
        <v>5</v>
      </c>
      <c r="B7" s="42" t="s">
        <v>38</v>
      </c>
      <c r="C7" s="36" t="s">
        <v>25</v>
      </c>
      <c r="D7" s="25" t="s">
        <v>39</v>
      </c>
      <c r="E7" s="43">
        <v>2612</v>
      </c>
      <c r="F7" s="29" t="s">
        <v>40</v>
      </c>
      <c r="G7" s="22" t="s">
        <v>32</v>
      </c>
      <c r="H7" s="44">
        <v>0.995</v>
      </c>
      <c r="I7" s="29" t="s">
        <v>41</v>
      </c>
      <c r="J7" s="45">
        <v>1713689.53</v>
      </c>
      <c r="K7" s="30">
        <v>1199582</v>
      </c>
      <c r="L7" s="30">
        <v>514107.53</v>
      </c>
      <c r="M7" s="46">
        <v>0.7</v>
      </c>
      <c r="N7" s="33">
        <v>0</v>
      </c>
      <c r="O7" s="33">
        <v>0</v>
      </c>
      <c r="P7" s="34">
        <v>0</v>
      </c>
      <c r="Q7" s="34">
        <v>0</v>
      </c>
      <c r="R7" s="34">
        <v>0</v>
      </c>
      <c r="S7" s="35">
        <v>0</v>
      </c>
      <c r="T7" s="35">
        <v>1199582</v>
      </c>
      <c r="U7" s="35"/>
      <c r="V7" s="17"/>
      <c r="W7" s="17"/>
      <c r="X7" s="17"/>
      <c r="Y7" s="17"/>
      <c r="Z7" s="3" t="b">
        <f t="shared" si="1"/>
        <v>1</v>
      </c>
      <c r="AA7" s="18">
        <f t="shared" si="2"/>
        <v>0.7</v>
      </c>
      <c r="AB7" s="19" t="b">
        <f t="shared" si="3"/>
        <v>1</v>
      </c>
      <c r="AC7" s="19" t="b">
        <f>J13=K13+L13</f>
        <v>1</v>
      </c>
      <c r="AD7" s="20"/>
    </row>
    <row r="8" spans="1:30" s="21" customFormat="1" ht="24" x14ac:dyDescent="0.25">
      <c r="A8" s="22">
        <v>6</v>
      </c>
      <c r="B8" s="42" t="s">
        <v>42</v>
      </c>
      <c r="C8" s="36" t="s">
        <v>25</v>
      </c>
      <c r="D8" s="25" t="s">
        <v>43</v>
      </c>
      <c r="E8" s="43">
        <v>2609</v>
      </c>
      <c r="F8" s="29" t="s">
        <v>44</v>
      </c>
      <c r="G8" s="22" t="s">
        <v>32</v>
      </c>
      <c r="H8" s="44">
        <v>0.85</v>
      </c>
      <c r="I8" s="29" t="s">
        <v>45</v>
      </c>
      <c r="J8" s="45">
        <v>2195480.7200000002</v>
      </c>
      <c r="K8" s="30">
        <v>1536836</v>
      </c>
      <c r="L8" s="30">
        <v>658644.7200000002</v>
      </c>
      <c r="M8" s="46">
        <v>0.7</v>
      </c>
      <c r="N8" s="33">
        <v>0</v>
      </c>
      <c r="O8" s="33">
        <v>0</v>
      </c>
      <c r="P8" s="34">
        <v>0</v>
      </c>
      <c r="Q8" s="34">
        <v>0</v>
      </c>
      <c r="R8" s="34">
        <v>0</v>
      </c>
      <c r="S8" s="35">
        <v>0</v>
      </c>
      <c r="T8" s="35">
        <v>1536836</v>
      </c>
      <c r="U8" s="35"/>
      <c r="V8" s="17"/>
      <c r="W8" s="17"/>
      <c r="X8" s="17"/>
      <c r="Y8" s="17"/>
      <c r="Z8" s="3" t="b">
        <f t="shared" ref="Z8:Z16" si="4">K8=SUM(N8:Y8)</f>
        <v>1</v>
      </c>
      <c r="AA8" s="18">
        <f t="shared" si="2"/>
        <v>0.7</v>
      </c>
      <c r="AB8" s="19" t="b">
        <f t="shared" si="3"/>
        <v>1</v>
      </c>
      <c r="AC8" s="19" t="e">
        <f>#REF!=#REF!+#REF!</f>
        <v>#REF!</v>
      </c>
      <c r="AD8" s="20"/>
    </row>
    <row r="9" spans="1:30" s="21" customFormat="1" ht="24" x14ac:dyDescent="0.25">
      <c r="A9" s="22">
        <v>7</v>
      </c>
      <c r="B9" s="42" t="s">
        <v>46</v>
      </c>
      <c r="C9" s="36" t="s">
        <v>25</v>
      </c>
      <c r="D9" s="25" t="s">
        <v>43</v>
      </c>
      <c r="E9" s="43">
        <v>2609</v>
      </c>
      <c r="F9" s="29" t="s">
        <v>47</v>
      </c>
      <c r="G9" s="22" t="s">
        <v>32</v>
      </c>
      <c r="H9" s="44">
        <v>0.55000000000000004</v>
      </c>
      <c r="I9" s="29" t="s">
        <v>45</v>
      </c>
      <c r="J9" s="45">
        <v>1975494.7</v>
      </c>
      <c r="K9" s="30">
        <v>1382846</v>
      </c>
      <c r="L9" s="30">
        <v>592648.69999999995</v>
      </c>
      <c r="M9" s="46">
        <v>0.7</v>
      </c>
      <c r="N9" s="33">
        <v>0</v>
      </c>
      <c r="O9" s="33">
        <v>0</v>
      </c>
      <c r="P9" s="34">
        <v>0</v>
      </c>
      <c r="Q9" s="34">
        <v>0</v>
      </c>
      <c r="R9" s="34">
        <v>0</v>
      </c>
      <c r="S9" s="35">
        <v>0</v>
      </c>
      <c r="T9" s="35">
        <v>1382846</v>
      </c>
      <c r="U9" s="35"/>
      <c r="V9" s="17"/>
      <c r="W9" s="17"/>
      <c r="X9" s="17"/>
      <c r="Y9" s="17"/>
      <c r="Z9" s="3" t="b">
        <f t="shared" si="4"/>
        <v>1</v>
      </c>
      <c r="AA9" s="18">
        <f t="shared" si="2"/>
        <v>0.7</v>
      </c>
      <c r="AB9" s="19" t="b">
        <f t="shared" si="3"/>
        <v>1</v>
      </c>
      <c r="AC9" s="19" t="b">
        <f>J14=K14+L14</f>
        <v>1</v>
      </c>
      <c r="AD9" s="20"/>
    </row>
    <row r="10" spans="1:30" s="21" customFormat="1" ht="36" x14ac:dyDescent="0.25">
      <c r="A10" s="4">
        <v>8</v>
      </c>
      <c r="B10" s="37" t="s">
        <v>48</v>
      </c>
      <c r="C10" s="6" t="s">
        <v>19</v>
      </c>
      <c r="D10" s="7" t="s">
        <v>49</v>
      </c>
      <c r="E10" s="38">
        <v>2604</v>
      </c>
      <c r="F10" s="4" t="s">
        <v>50</v>
      </c>
      <c r="G10" s="4" t="s">
        <v>22</v>
      </c>
      <c r="H10" s="47">
        <v>0.35</v>
      </c>
      <c r="I10" s="9" t="s">
        <v>51</v>
      </c>
      <c r="J10" s="11">
        <v>4969309.3499999996</v>
      </c>
      <c r="K10" s="11">
        <v>3478516</v>
      </c>
      <c r="L10" s="11">
        <v>1490793.3499999996</v>
      </c>
      <c r="M10" s="41">
        <v>0.7</v>
      </c>
      <c r="N10" s="14">
        <v>0</v>
      </c>
      <c r="O10" s="14">
        <v>0</v>
      </c>
      <c r="P10" s="15">
        <v>0</v>
      </c>
      <c r="Q10" s="15">
        <v>0</v>
      </c>
      <c r="R10" s="15">
        <v>0</v>
      </c>
      <c r="S10" s="16">
        <v>0</v>
      </c>
      <c r="T10" s="16">
        <v>1739258</v>
      </c>
      <c r="U10" s="16">
        <v>1739258</v>
      </c>
      <c r="V10" s="17"/>
      <c r="W10" s="17"/>
      <c r="X10" s="17"/>
      <c r="Y10" s="17"/>
      <c r="Z10" s="3" t="b">
        <f t="shared" si="4"/>
        <v>1</v>
      </c>
      <c r="AA10" s="18">
        <f t="shared" si="2"/>
        <v>0.7</v>
      </c>
      <c r="AB10" s="19" t="b">
        <f t="shared" si="3"/>
        <v>1</v>
      </c>
      <c r="AC10" s="19" t="b">
        <f>J15=K15+L15</f>
        <v>1</v>
      </c>
      <c r="AD10" s="20"/>
    </row>
    <row r="11" spans="1:30" s="21" customFormat="1" ht="36" x14ac:dyDescent="0.25">
      <c r="A11" s="22">
        <v>9</v>
      </c>
      <c r="B11" s="48" t="s">
        <v>52</v>
      </c>
      <c r="C11" s="36" t="s">
        <v>25</v>
      </c>
      <c r="D11" s="25" t="s">
        <v>53</v>
      </c>
      <c r="E11" s="43">
        <v>2603</v>
      </c>
      <c r="F11" s="49" t="s">
        <v>54</v>
      </c>
      <c r="G11" s="22" t="s">
        <v>32</v>
      </c>
      <c r="H11" s="44">
        <v>0.90500000000000003</v>
      </c>
      <c r="I11" s="29" t="s">
        <v>28</v>
      </c>
      <c r="J11" s="30">
        <v>1687556.41</v>
      </c>
      <c r="K11" s="30">
        <v>1181289</v>
      </c>
      <c r="L11" s="30">
        <f>J11-K11</f>
        <v>506267.40999999992</v>
      </c>
      <c r="M11" s="46">
        <v>0.7</v>
      </c>
      <c r="N11" s="33">
        <v>0</v>
      </c>
      <c r="O11" s="33">
        <v>0</v>
      </c>
      <c r="P11" s="34">
        <v>0</v>
      </c>
      <c r="Q11" s="34">
        <v>0</v>
      </c>
      <c r="R11" s="34">
        <v>0</v>
      </c>
      <c r="S11" s="35">
        <v>0</v>
      </c>
      <c r="T11" s="35">
        <v>1181289</v>
      </c>
      <c r="U11" s="16"/>
      <c r="V11" s="17"/>
      <c r="W11" s="17"/>
      <c r="X11" s="17"/>
      <c r="Y11" s="17"/>
      <c r="Z11" s="3" t="b">
        <f t="shared" si="4"/>
        <v>1</v>
      </c>
      <c r="AA11" s="18">
        <f t="shared" si="2"/>
        <v>0.7</v>
      </c>
      <c r="AB11" s="19" t="b">
        <f t="shared" si="3"/>
        <v>1</v>
      </c>
      <c r="AC11" s="19" t="b">
        <f t="shared" ref="AC11:AC13" si="5">J16=K16+L16</f>
        <v>1</v>
      </c>
      <c r="AD11" s="20"/>
    </row>
    <row r="12" spans="1:30" s="21" customFormat="1" ht="48" x14ac:dyDescent="0.25">
      <c r="A12" s="4">
        <v>10</v>
      </c>
      <c r="B12" s="37" t="s">
        <v>55</v>
      </c>
      <c r="C12" s="6" t="s">
        <v>19</v>
      </c>
      <c r="D12" s="7" t="s">
        <v>35</v>
      </c>
      <c r="E12" s="38">
        <v>2607</v>
      </c>
      <c r="F12" s="50" t="s">
        <v>56</v>
      </c>
      <c r="G12" s="4" t="s">
        <v>22</v>
      </c>
      <c r="H12" s="47">
        <v>0.5</v>
      </c>
      <c r="I12" s="9" t="s">
        <v>37</v>
      </c>
      <c r="J12" s="11">
        <v>11392289.359999999</v>
      </c>
      <c r="K12" s="11">
        <v>7974602</v>
      </c>
      <c r="L12" s="11">
        <v>3417687.36</v>
      </c>
      <c r="M12" s="41">
        <v>0.7</v>
      </c>
      <c r="N12" s="14">
        <v>0</v>
      </c>
      <c r="O12" s="14">
        <v>0</v>
      </c>
      <c r="P12" s="15">
        <v>0</v>
      </c>
      <c r="Q12" s="15">
        <v>0</v>
      </c>
      <c r="R12" s="15">
        <v>0</v>
      </c>
      <c r="S12" s="16">
        <v>0</v>
      </c>
      <c r="T12" s="16">
        <v>3987301</v>
      </c>
      <c r="U12" s="16">
        <v>3987301</v>
      </c>
      <c r="V12" s="17"/>
      <c r="W12" s="17"/>
      <c r="X12" s="17"/>
      <c r="Y12" s="17"/>
      <c r="Z12" s="3" t="b">
        <f t="shared" si="4"/>
        <v>1</v>
      </c>
      <c r="AA12" s="18">
        <f t="shared" si="2"/>
        <v>0.7</v>
      </c>
      <c r="AB12" s="19" t="b">
        <f t="shared" si="3"/>
        <v>1</v>
      </c>
      <c r="AC12" s="19" t="b">
        <f t="shared" si="5"/>
        <v>1</v>
      </c>
      <c r="AD12" s="20"/>
    </row>
    <row r="13" spans="1:30" s="21" customFormat="1" ht="24" x14ac:dyDescent="0.25">
      <c r="A13" s="51" t="s">
        <v>57</v>
      </c>
      <c r="B13" s="52" t="s">
        <v>58</v>
      </c>
      <c r="C13" s="53" t="s">
        <v>25</v>
      </c>
      <c r="D13" s="54" t="s">
        <v>30</v>
      </c>
      <c r="E13" s="54" t="s">
        <v>59</v>
      </c>
      <c r="F13" s="55" t="s">
        <v>60</v>
      </c>
      <c r="G13" s="51" t="s">
        <v>32</v>
      </c>
      <c r="H13" s="56">
        <v>6.1769999999999996</v>
      </c>
      <c r="I13" s="55" t="s">
        <v>33</v>
      </c>
      <c r="J13" s="57">
        <v>13669157.67</v>
      </c>
      <c r="K13" s="58">
        <f>9568410-4223547</f>
        <v>5344863</v>
      </c>
      <c r="L13" s="58">
        <f>J13-K13</f>
        <v>8324294.6699999999</v>
      </c>
      <c r="M13" s="59">
        <v>0.7</v>
      </c>
      <c r="N13" s="60">
        <v>0</v>
      </c>
      <c r="O13" s="60">
        <v>0</v>
      </c>
      <c r="P13" s="61">
        <v>0</v>
      </c>
      <c r="Q13" s="61">
        <v>0</v>
      </c>
      <c r="R13" s="61">
        <v>0</v>
      </c>
      <c r="S13" s="62">
        <v>0</v>
      </c>
      <c r="T13" s="62">
        <f>K13</f>
        <v>5344863</v>
      </c>
      <c r="U13" s="35"/>
      <c r="V13" s="17"/>
      <c r="W13" s="17"/>
      <c r="X13" s="17"/>
      <c r="Y13" s="17"/>
      <c r="Z13" s="3" t="b">
        <f t="shared" si="4"/>
        <v>1</v>
      </c>
      <c r="AA13" s="18">
        <f t="shared" si="2"/>
        <v>0.39100000000000001</v>
      </c>
      <c r="AB13" s="19" t="b">
        <f t="shared" si="3"/>
        <v>0</v>
      </c>
      <c r="AC13" s="19" t="b">
        <f t="shared" si="5"/>
        <v>1</v>
      </c>
      <c r="AD13" s="20"/>
    </row>
    <row r="14" spans="1:30" ht="20.100000000000001" customHeight="1" x14ac:dyDescent="0.25">
      <c r="A14" s="80" t="s">
        <v>61</v>
      </c>
      <c r="B14" s="80"/>
      <c r="C14" s="80"/>
      <c r="D14" s="80"/>
      <c r="E14" s="80"/>
      <c r="F14" s="80"/>
      <c r="G14" s="80"/>
      <c r="H14" s="63">
        <f>SUM(H3:H13)</f>
        <v>18.291999999999998</v>
      </c>
      <c r="I14" s="64" t="s">
        <v>62</v>
      </c>
      <c r="J14" s="65">
        <f>SUM(J3:J13)</f>
        <v>93177192.510000005</v>
      </c>
      <c r="K14" s="65">
        <f>SUM(K3:K13)</f>
        <v>58508588</v>
      </c>
      <c r="L14" s="65">
        <f>SUM(L3:L13)</f>
        <v>34668604.509999998</v>
      </c>
      <c r="M14" s="66" t="s">
        <v>62</v>
      </c>
      <c r="N14" s="67">
        <f t="shared" ref="N14:Y14" si="6">SUM(N3:N13)</f>
        <v>0</v>
      </c>
      <c r="O14" s="67">
        <f t="shared" si="6"/>
        <v>0</v>
      </c>
      <c r="P14" s="67">
        <f t="shared" si="6"/>
        <v>0</v>
      </c>
      <c r="Q14" s="67">
        <f t="shared" si="6"/>
        <v>0</v>
      </c>
      <c r="R14" s="67">
        <f t="shared" si="6"/>
        <v>0</v>
      </c>
      <c r="S14" s="67">
        <f t="shared" si="6"/>
        <v>0</v>
      </c>
      <c r="T14" s="67">
        <f t="shared" si="6"/>
        <v>42472826</v>
      </c>
      <c r="U14" s="67">
        <f t="shared" si="6"/>
        <v>16035762</v>
      </c>
      <c r="V14" s="67">
        <f t="shared" si="6"/>
        <v>0</v>
      </c>
      <c r="W14" s="67">
        <f t="shared" si="6"/>
        <v>0</v>
      </c>
      <c r="X14" s="67">
        <f t="shared" si="6"/>
        <v>0</v>
      </c>
      <c r="Y14" s="67">
        <f t="shared" si="6"/>
        <v>0</v>
      </c>
      <c r="Z14" s="3" t="b">
        <f t="shared" si="4"/>
        <v>1</v>
      </c>
      <c r="AA14" s="18">
        <f t="shared" si="2"/>
        <v>0.62790000000000001</v>
      </c>
      <c r="AB14" s="19" t="s">
        <v>62</v>
      </c>
      <c r="AC14" s="19" t="b">
        <f t="shared" ref="AC14:AC16" si="7">J14=K14+L14</f>
        <v>1</v>
      </c>
      <c r="AD14" s="68"/>
    </row>
    <row r="15" spans="1:30" ht="20.100000000000001" customHeight="1" x14ac:dyDescent="0.25">
      <c r="A15" s="80" t="s">
        <v>63</v>
      </c>
      <c r="B15" s="80"/>
      <c r="C15" s="80"/>
      <c r="D15" s="80"/>
      <c r="E15" s="80"/>
      <c r="F15" s="80"/>
      <c r="G15" s="80"/>
      <c r="H15" s="63">
        <f>SUMIF($C$3:$C$13,"N",H3:H13)</f>
        <v>13.678000000000001</v>
      </c>
      <c r="I15" s="64" t="s">
        <v>62</v>
      </c>
      <c r="J15" s="65">
        <f>SUMIF($C$3:$C$13,"N",J3:J13)</f>
        <v>40942852.969999999</v>
      </c>
      <c r="K15" s="65">
        <f>SUMIF($C$3:$C$13,"N",K3:K13)</f>
        <v>23446050</v>
      </c>
      <c r="L15" s="65">
        <f>SUMIF($C$3:$C$13,"N",L3:L13)</f>
        <v>17496802.969999999</v>
      </c>
      <c r="M15" s="66" t="s">
        <v>62</v>
      </c>
      <c r="N15" s="67">
        <f t="shared" ref="N15:Y15" si="8">SUMIF($C$3:$C$13,"N",N3:N13)</f>
        <v>0</v>
      </c>
      <c r="O15" s="67">
        <f t="shared" si="8"/>
        <v>0</v>
      </c>
      <c r="P15" s="67">
        <f t="shared" si="8"/>
        <v>0</v>
      </c>
      <c r="Q15" s="67">
        <f t="shared" si="8"/>
        <v>0</v>
      </c>
      <c r="R15" s="67">
        <f t="shared" si="8"/>
        <v>0</v>
      </c>
      <c r="S15" s="67">
        <f t="shared" si="8"/>
        <v>0</v>
      </c>
      <c r="T15" s="67">
        <f t="shared" si="8"/>
        <v>23446050</v>
      </c>
      <c r="U15" s="67">
        <f t="shared" si="8"/>
        <v>0</v>
      </c>
      <c r="V15" s="67">
        <f t="shared" si="8"/>
        <v>0</v>
      </c>
      <c r="W15" s="67">
        <f t="shared" si="8"/>
        <v>0</v>
      </c>
      <c r="X15" s="67">
        <f t="shared" si="8"/>
        <v>0</v>
      </c>
      <c r="Y15" s="67">
        <f t="shared" si="8"/>
        <v>0</v>
      </c>
      <c r="Z15" s="3" t="b">
        <f t="shared" si="4"/>
        <v>1</v>
      </c>
      <c r="AA15" s="18">
        <f t="shared" si="2"/>
        <v>0.57269999999999999</v>
      </c>
      <c r="AB15" s="19" t="s">
        <v>62</v>
      </c>
      <c r="AC15" s="19" t="b">
        <f t="shared" si="7"/>
        <v>1</v>
      </c>
      <c r="AD15" s="68"/>
    </row>
    <row r="16" spans="1:30" ht="20.100000000000001" customHeight="1" x14ac:dyDescent="0.25">
      <c r="A16" s="83" t="s">
        <v>64</v>
      </c>
      <c r="B16" s="83"/>
      <c r="C16" s="83"/>
      <c r="D16" s="83"/>
      <c r="E16" s="83"/>
      <c r="F16" s="83"/>
      <c r="G16" s="83"/>
      <c r="H16" s="69">
        <f>SUMIF($C$3:$C$13,"W",H3:H13)</f>
        <v>4.6139999999999999</v>
      </c>
      <c r="I16" s="70" t="s">
        <v>62</v>
      </c>
      <c r="J16" s="71">
        <f>SUMIF($C$3:$C$13,"W",J3:J13)</f>
        <v>52234339.539999999</v>
      </c>
      <c r="K16" s="71">
        <f>SUMIF($C$3:$C$13,"W",K3:K13)</f>
        <v>35062538</v>
      </c>
      <c r="L16" s="71">
        <f>SUMIF($C$3:$C$13,"W",L3:L13)</f>
        <v>17171801.539999999</v>
      </c>
      <c r="M16" s="72" t="s">
        <v>62</v>
      </c>
      <c r="N16" s="73">
        <f t="shared" ref="N16:Y16" si="9">SUMIF($C$3:$C$13,"W",N3:N13)</f>
        <v>0</v>
      </c>
      <c r="O16" s="73">
        <f t="shared" si="9"/>
        <v>0</v>
      </c>
      <c r="P16" s="73">
        <f t="shared" si="9"/>
        <v>0</v>
      </c>
      <c r="Q16" s="73">
        <f t="shared" si="9"/>
        <v>0</v>
      </c>
      <c r="R16" s="73">
        <f t="shared" si="9"/>
        <v>0</v>
      </c>
      <c r="S16" s="73">
        <f t="shared" si="9"/>
        <v>0</v>
      </c>
      <c r="T16" s="73">
        <f t="shared" si="9"/>
        <v>19026776</v>
      </c>
      <c r="U16" s="73">
        <f t="shared" si="9"/>
        <v>16035762</v>
      </c>
      <c r="V16" s="73">
        <f t="shared" si="9"/>
        <v>0</v>
      </c>
      <c r="W16" s="73">
        <f t="shared" si="9"/>
        <v>0</v>
      </c>
      <c r="X16" s="73">
        <f t="shared" si="9"/>
        <v>0</v>
      </c>
      <c r="Y16" s="73">
        <f t="shared" si="9"/>
        <v>0</v>
      </c>
      <c r="Z16" s="3" t="b">
        <f t="shared" si="4"/>
        <v>1</v>
      </c>
      <c r="AA16" s="18">
        <f t="shared" si="2"/>
        <v>0.67130000000000001</v>
      </c>
      <c r="AB16" s="19" t="s">
        <v>62</v>
      </c>
      <c r="AC16" s="19" t="b">
        <f t="shared" si="7"/>
        <v>1</v>
      </c>
      <c r="AD16" s="68"/>
    </row>
    <row r="17" spans="1:4" x14ac:dyDescent="0.25">
      <c r="A17" s="74"/>
    </row>
    <row r="18" spans="1:4" x14ac:dyDescent="0.25">
      <c r="A18" s="75" t="s">
        <v>65</v>
      </c>
      <c r="B18" s="76"/>
      <c r="C18" s="76"/>
      <c r="D18" s="76"/>
    </row>
    <row r="19" spans="1:4" x14ac:dyDescent="0.25">
      <c r="A19" s="77" t="s">
        <v>66</v>
      </c>
      <c r="B19" s="76"/>
      <c r="C19" s="76"/>
      <c r="D19" s="76"/>
    </row>
    <row r="20" spans="1:4" x14ac:dyDescent="0.25">
      <c r="A20" s="75" t="s">
        <v>67</v>
      </c>
      <c r="B20" s="76"/>
      <c r="C20" s="76"/>
      <c r="D20" s="76"/>
    </row>
    <row r="21" spans="1:4" x14ac:dyDescent="0.2">
      <c r="A21" s="78" t="s">
        <v>68</v>
      </c>
    </row>
    <row r="22" spans="1:4" x14ac:dyDescent="0.25">
      <c r="A22" s="79"/>
    </row>
  </sheetData>
  <mergeCells count="17">
    <mergeCell ref="F1:F2"/>
    <mergeCell ref="M1:M2"/>
    <mergeCell ref="N1:Y1"/>
    <mergeCell ref="A14:G14"/>
    <mergeCell ref="A15:G15"/>
    <mergeCell ref="A16:G16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</mergeCells>
  <conditionalFormatting sqref="Z3:AB16">
    <cfRule type="containsText" dxfId="25" priority="26" operator="containsText" text="fałsz">
      <formula>NOT(ISERROR(SEARCH("fałsz",Z3)))</formula>
    </cfRule>
  </conditionalFormatting>
  <conditionalFormatting sqref="Z3:AD16">
    <cfRule type="cellIs" dxfId="24" priority="25" operator="equal">
      <formula>FALSE</formula>
    </cfRule>
  </conditionalFormatting>
  <conditionalFormatting sqref="B4:B5 D4:M5">
    <cfRule type="expression" dxfId="23" priority="23">
      <formula>$P4="odrzucenie"</formula>
    </cfRule>
    <cfRule type="expression" dxfId="22" priority="24">
      <formula>$P4="rezygnacja"</formula>
    </cfRule>
  </conditionalFormatting>
  <conditionalFormatting sqref="B3 D3:M3">
    <cfRule type="expression" dxfId="21" priority="21">
      <formula>$P3="odrzucenie"</formula>
    </cfRule>
    <cfRule type="expression" dxfId="20" priority="22">
      <formula>$P3="rezygnacja"</formula>
    </cfRule>
  </conditionalFormatting>
  <conditionalFormatting sqref="F6:F9">
    <cfRule type="expression" dxfId="19" priority="19">
      <formula>$P6="odrzucenie"</formula>
    </cfRule>
    <cfRule type="expression" dxfId="18" priority="20">
      <formula>$P6="rezygnacja"</formula>
    </cfRule>
  </conditionalFormatting>
  <conditionalFormatting sqref="F13 H13 J13:M13 I6:I13 B13">
    <cfRule type="expression" dxfId="17" priority="17">
      <formula>$P6="odrzucenie"</formula>
    </cfRule>
    <cfRule type="expression" dxfId="16" priority="18">
      <formula>$P6="rezygnacja"</formula>
    </cfRule>
  </conditionalFormatting>
  <conditionalFormatting sqref="H6:H9">
    <cfRule type="expression" dxfId="15" priority="15">
      <formula>$P6="odrzucenie"</formula>
    </cfRule>
    <cfRule type="expression" dxfId="14" priority="16">
      <formula>$P6="rezygnacja"</formula>
    </cfRule>
  </conditionalFormatting>
  <conditionalFormatting sqref="D6:D12">
    <cfRule type="expression" dxfId="13" priority="13">
      <formula>$P6="odrzucenie"</formula>
    </cfRule>
    <cfRule type="expression" dxfId="12" priority="14">
      <formula>$P6="rezygnacja"</formula>
    </cfRule>
  </conditionalFormatting>
  <conditionalFormatting sqref="B6:B9">
    <cfRule type="expression" dxfId="11" priority="11">
      <formula>$P6="odrzucenie"</formula>
    </cfRule>
    <cfRule type="expression" dxfId="10" priority="12">
      <formula>$P6="rezygnacja"</formula>
    </cfRule>
  </conditionalFormatting>
  <conditionalFormatting sqref="E6:E12">
    <cfRule type="expression" dxfId="9" priority="9">
      <formula>$P6="odrzucenie"</formula>
    </cfRule>
    <cfRule type="expression" dxfId="8" priority="10">
      <formula>$P6="rezygnacja"</formula>
    </cfRule>
  </conditionalFormatting>
  <conditionalFormatting sqref="J6:M9">
    <cfRule type="expression" dxfId="7" priority="7">
      <formula>$P6="odrzucenie"</formula>
    </cfRule>
    <cfRule type="expression" dxfId="6" priority="8">
      <formula>$P6="rezygnacja"</formula>
    </cfRule>
  </conditionalFormatting>
  <conditionalFormatting sqref="J10:M12">
    <cfRule type="expression" dxfId="5" priority="5">
      <formula>$P10="odrzucenie"</formula>
    </cfRule>
    <cfRule type="expression" dxfId="4" priority="6">
      <formula>$P10="rezygnacja"</formula>
    </cfRule>
  </conditionalFormatting>
  <conditionalFormatting sqref="H10:H12">
    <cfRule type="expression" dxfId="3" priority="3">
      <formula>$P10="odrzucenie"</formula>
    </cfRule>
    <cfRule type="expression" dxfId="2" priority="4">
      <formula>$P10="rezygnacja"</formula>
    </cfRule>
  </conditionalFormatting>
  <conditionalFormatting sqref="B10:B12">
    <cfRule type="expression" dxfId="1" priority="1">
      <formula>$P10="odrzucenie"</formula>
    </cfRule>
    <cfRule type="expression" dxfId="0" priority="2">
      <formula>$P10="rezygnacja"</formula>
    </cfRule>
  </conditionalFormatting>
  <dataValidations count="2">
    <dataValidation type="list" allowBlank="1" showInputMessage="1" showErrorMessage="1" sqref="C3:C13" xr:uid="{7939066D-6195-4F7F-AD5A-E0839F6431A6}">
      <formula1>"N,K,W"</formula1>
    </dataValidation>
    <dataValidation type="list" allowBlank="1" showInputMessage="1" showErrorMessage="1" sqref="G3:G13" xr:uid="{3D6F8844-7776-4F5E-B9E1-13B377A0F345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4" fitToHeight="0" orientation="landscape" r:id="rId1"/>
  <headerFooter>
    <oddHeader>&amp;LWojewództwo świętokrzyskie - zadania powiatowe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pow rez</vt:lpstr>
      <vt:lpstr>'pow rez'!Obszar_wydruku</vt:lpstr>
      <vt:lpstr>'pow rez'!Tytuły_wydruku</vt:lpstr>
    </vt:vector>
  </TitlesOfParts>
  <Company>SUW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Jalosinska, Malgorzata</dc:creator>
  <cp:lastModifiedBy>Jalosinska, Malgorzata</cp:lastModifiedBy>
  <dcterms:created xsi:type="dcterms:W3CDTF">2025-01-29T11:58:23Z</dcterms:created>
  <dcterms:modified xsi:type="dcterms:W3CDTF">2025-01-29T12:05:24Z</dcterms:modified>
</cp:coreProperties>
</file>