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r01\Desktop\Dokumenty na BIP\2024 - NABÓR A RFRD 2024\LISTA zmieniona nr 8 - A RFRD 2024\"/>
    </mc:Choice>
  </mc:AlternateContent>
  <xr:revisionPtr revIDLastSave="0" documentId="13_ncr:1_{5F97CB0A-148F-42E1-9161-2992B3AA5307}" xr6:coauthVersionLast="36" xr6:coauthVersionMax="36" xr10:uidLastSave="{00000000-0000-0000-0000-000000000000}"/>
  <bookViews>
    <workbookView xWindow="0" yWindow="0" windowWidth="28800" windowHeight="11325" xr2:uid="{AD916149-F674-4AD1-A0A1-C0761830E300}"/>
  </bookViews>
  <sheets>
    <sheet name="gm rez" sheetId="1" r:id="rId1"/>
  </sheets>
  <definedNames>
    <definedName name="_xlnm._FilterDatabase" localSheetId="0" hidden="1">'gm rez'!$D$1:$D$38</definedName>
    <definedName name="_xlnm.Print_Area" localSheetId="0">'gm rez'!$A$1:$Z$37</definedName>
    <definedName name="_xlnm.Print_Titles" localSheetId="0">'gm rez'!$1:$2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3" i="1" l="1"/>
  <c r="Y33" i="1"/>
  <c r="X33" i="1"/>
  <c r="W33" i="1"/>
  <c r="V33" i="1"/>
  <c r="U33" i="1"/>
  <c r="T33" i="1"/>
  <c r="S33" i="1"/>
  <c r="R33" i="1"/>
  <c r="Q33" i="1"/>
  <c r="P33" i="1"/>
  <c r="O33" i="1"/>
  <c r="AA33" i="1" s="1"/>
  <c r="M33" i="1"/>
  <c r="L33" i="1"/>
  <c r="K33" i="1"/>
  <c r="AD33" i="1" s="1"/>
  <c r="I33" i="1"/>
  <c r="Z32" i="1"/>
  <c r="Y32" i="1"/>
  <c r="X32" i="1"/>
  <c r="W32" i="1"/>
  <c r="V32" i="1"/>
  <c r="U32" i="1"/>
  <c r="S32" i="1"/>
  <c r="R32" i="1"/>
  <c r="Q32" i="1"/>
  <c r="P32" i="1"/>
  <c r="O32" i="1"/>
  <c r="M32" i="1"/>
  <c r="L32" i="1"/>
  <c r="AD32" i="1" s="1"/>
  <c r="K32" i="1"/>
  <c r="I32" i="1"/>
  <c r="AB31" i="1"/>
  <c r="Z31" i="1"/>
  <c r="Y31" i="1"/>
  <c r="X31" i="1"/>
  <c r="W31" i="1"/>
  <c r="V31" i="1"/>
  <c r="U31" i="1"/>
  <c r="S31" i="1"/>
  <c r="R31" i="1"/>
  <c r="Q31" i="1"/>
  <c r="P31" i="1"/>
  <c r="O31" i="1"/>
  <c r="M31" i="1"/>
  <c r="AD31" i="1" s="1"/>
  <c r="L31" i="1"/>
  <c r="K31" i="1"/>
  <c r="I31" i="1"/>
  <c r="AD30" i="1"/>
  <c r="AB30" i="1"/>
  <c r="AC30" i="1" s="1"/>
  <c r="T30" i="1"/>
  <c r="AA30" i="1" s="1"/>
  <c r="AD29" i="1"/>
  <c r="AC29" i="1"/>
  <c r="AB29" i="1"/>
  <c r="AA29" i="1"/>
  <c r="T29" i="1"/>
  <c r="AD28" i="1"/>
  <c r="AB28" i="1"/>
  <c r="AC28" i="1" s="1"/>
  <c r="T28" i="1"/>
  <c r="AA28" i="1" s="1"/>
  <c r="AD27" i="1"/>
  <c r="AB27" i="1"/>
  <c r="AC27" i="1" s="1"/>
  <c r="AA27" i="1"/>
  <c r="T27" i="1"/>
  <c r="AD26" i="1"/>
  <c r="AB26" i="1"/>
  <c r="AC26" i="1" s="1"/>
  <c r="T26" i="1"/>
  <c r="AA26" i="1" s="1"/>
  <c r="AD25" i="1"/>
  <c r="AC25" i="1"/>
  <c r="AB25" i="1"/>
  <c r="T25" i="1"/>
  <c r="AA25" i="1" s="1"/>
  <c r="AD24" i="1"/>
  <c r="AB24" i="1"/>
  <c r="AC24" i="1" s="1"/>
  <c r="T24" i="1"/>
  <c r="AA24" i="1" s="1"/>
  <c r="AD23" i="1"/>
  <c r="AC23" i="1"/>
  <c r="AB23" i="1"/>
  <c r="AA23" i="1"/>
  <c r="AD22" i="1"/>
  <c r="AB22" i="1"/>
  <c r="AC22" i="1" s="1"/>
  <c r="AA22" i="1"/>
  <c r="AD21" i="1"/>
  <c r="AC21" i="1"/>
  <c r="AB21" i="1"/>
  <c r="T21" i="1"/>
  <c r="AA21" i="1" s="1"/>
  <c r="AD20" i="1"/>
  <c r="AB20" i="1"/>
  <c r="AC20" i="1" s="1"/>
  <c r="AA20" i="1"/>
  <c r="AD19" i="1"/>
  <c r="AB19" i="1"/>
  <c r="AC19" i="1" s="1"/>
  <c r="T19" i="1"/>
  <c r="AA19" i="1" s="1"/>
  <c r="AD18" i="1"/>
  <c r="AB18" i="1"/>
  <c r="AC18" i="1" s="1"/>
  <c r="AA18" i="1"/>
  <c r="AD17" i="1"/>
  <c r="AC17" i="1"/>
  <c r="AB17" i="1"/>
  <c r="T17" i="1"/>
  <c r="AA17" i="1" s="1"/>
  <c r="AD16" i="1"/>
  <c r="AB16" i="1"/>
  <c r="AC16" i="1" s="1"/>
  <c r="T16" i="1"/>
  <c r="AA16" i="1" s="1"/>
  <c r="AD15" i="1"/>
  <c r="AC15" i="1"/>
  <c r="AB15" i="1"/>
  <c r="AA15" i="1"/>
  <c r="T15" i="1"/>
  <c r="AD14" i="1"/>
  <c r="AB14" i="1"/>
  <c r="AC14" i="1" s="1"/>
  <c r="T14" i="1"/>
  <c r="AA14" i="1" s="1"/>
  <c r="AD13" i="1"/>
  <c r="AB13" i="1"/>
  <c r="AC13" i="1" s="1"/>
  <c r="AA13" i="1"/>
  <c r="AD12" i="1"/>
  <c r="AC12" i="1"/>
  <c r="AB12" i="1"/>
  <c r="AA12" i="1"/>
  <c r="AD11" i="1"/>
  <c r="AC11" i="1"/>
  <c r="AB11" i="1"/>
  <c r="AA11" i="1"/>
  <c r="AD10" i="1"/>
  <c r="AB10" i="1"/>
  <c r="AC10" i="1" s="1"/>
  <c r="AA10" i="1"/>
  <c r="AD9" i="1"/>
  <c r="AC9" i="1"/>
  <c r="AB9" i="1"/>
  <c r="T9" i="1"/>
  <c r="AA9" i="1" s="1"/>
  <c r="AD8" i="1"/>
  <c r="AB8" i="1"/>
  <c r="AC8" i="1" s="1"/>
  <c r="T8" i="1"/>
  <c r="AA8" i="1" s="1"/>
  <c r="AD7" i="1"/>
  <c r="AC7" i="1"/>
  <c r="AB7" i="1"/>
  <c r="AA7" i="1"/>
  <c r="T7" i="1"/>
  <c r="AD6" i="1"/>
  <c r="AB6" i="1"/>
  <c r="AC6" i="1" s="1"/>
  <c r="AA6" i="1"/>
  <c r="AD5" i="1"/>
  <c r="AB5" i="1"/>
  <c r="AC5" i="1" s="1"/>
  <c r="T5" i="1"/>
  <c r="AA5" i="1" s="1"/>
  <c r="AD4" i="1"/>
  <c r="AC4" i="1"/>
  <c r="AB4" i="1"/>
  <c r="T4" i="1"/>
  <c r="AA4" i="1" s="1"/>
  <c r="AD3" i="1"/>
  <c r="AB3" i="1"/>
  <c r="AC3" i="1" s="1"/>
  <c r="T3" i="1"/>
  <c r="AA3" i="1" s="1"/>
  <c r="T31" i="1" l="1"/>
  <c r="AA31" i="1" s="1"/>
  <c r="T32" i="1"/>
  <c r="AA32" i="1" s="1"/>
  <c r="AB32" i="1"/>
  <c r="AB33" i="1"/>
</calcChain>
</file>

<file path=xl/sharedStrings.xml><?xml version="1.0" encoding="utf-8"?>
<sst xmlns="http://schemas.openxmlformats.org/spreadsheetml/2006/main" count="220" uniqueCount="125">
  <si>
    <t>L.p.</t>
  </si>
  <si>
    <t>Nr ewid.</t>
  </si>
  <si>
    <t>Zadanie nowe/wieloletnie [N/W]</t>
  </si>
  <si>
    <t>Jednostka Samorządu Terytorialnego</t>
  </si>
  <si>
    <t>TERC</t>
  </si>
  <si>
    <t>Powiat</t>
  </si>
  <si>
    <t>Nazwa zadania</t>
  </si>
  <si>
    <t>Rodzaj zadania</t>
  </si>
  <si>
    <t>Długość odcinka (w km)</t>
  </si>
  <si>
    <r>
      <t>Okres realizacji zadania</t>
    </r>
    <r>
      <rPr>
        <b/>
        <vertAlign val="superscript"/>
        <sz val="8"/>
        <color rgb="FF000000"/>
        <rFont val="Arial"/>
        <family val="2"/>
        <charset val="238"/>
      </rPr>
      <t/>
    </r>
  </si>
  <si>
    <t>Ogółem wartość projektu  (w zł)</t>
  </si>
  <si>
    <t>Wnioskowana kwota dofinansowania (w zł)</t>
  </si>
  <si>
    <t>Deklarowana kwota środków własnych (w zł)</t>
  </si>
  <si>
    <t>% dofinansowania</t>
  </si>
  <si>
    <t>Kwota dofinansowania w podziale na lata</t>
  </si>
  <si>
    <t>spr-lata</t>
  </si>
  <si>
    <t>spr-procent</t>
  </si>
  <si>
    <t>spr-dof</t>
  </si>
  <si>
    <t>spr-montaż</t>
  </si>
  <si>
    <t>231/A/2024</t>
  </si>
  <si>
    <t>N</t>
  </si>
  <si>
    <t>Gmina Starachowice</t>
  </si>
  <si>
    <t>starachowicki</t>
  </si>
  <si>
    <t>Przebudowa drogi gminnej ul. Podlesie 0+000 do km 0+118 w Starachowicach</t>
  </si>
  <si>
    <t>P</t>
  </si>
  <si>
    <t>10.2024 09.2025</t>
  </si>
  <si>
    <t>241/A/2024</t>
  </si>
  <si>
    <t>Remont drogi gminnej ul. Podlesie (304147T) w Starachowicach</t>
  </si>
  <si>
    <t>R</t>
  </si>
  <si>
    <t>3/A/2024</t>
  </si>
  <si>
    <t>Gmina Klimontów</t>
  </si>
  <si>
    <t>sandomierski</t>
  </si>
  <si>
    <t>Rozbudowa drogi gminnej nr 331018T Nawodzice - Wólka Gieraszowska</t>
  </si>
  <si>
    <t>B</t>
  </si>
  <si>
    <t>04.2024 11.2024</t>
  </si>
  <si>
    <t>193/A/2024
rezygnacja 
z realizacji zadania</t>
  </si>
  <si>
    <t>Gmina Opatów</t>
  </si>
  <si>
    <t>opatowski</t>
  </si>
  <si>
    <t>Remont drogi gminnej nr 358013T w miejscowości Karwów</t>
  </si>
  <si>
    <t>04.2024 09.2024</t>
  </si>
  <si>
    <t>226/A/2024</t>
  </si>
  <si>
    <t>Budowa ulicy Strugowej w Starachowicach od km 0+000 do km 0+374,00 wraz z wykonaniem kanału technołogicznego i deszczowego</t>
  </si>
  <si>
    <t>08.2024 07.2025</t>
  </si>
  <si>
    <t>275/A/2024</t>
  </si>
  <si>
    <t>Gmina Nowiny</t>
  </si>
  <si>
    <t>kielecki</t>
  </si>
  <si>
    <t>Budowa drogi gminnej na działkach nr 199/3, 210/17 w m. Zgórsko, gmina Nowiny</t>
  </si>
  <si>
    <t>01.2024 12.2024</t>
  </si>
  <si>
    <t>259/A/2024</t>
  </si>
  <si>
    <t>Gmina Stopnica</t>
  </si>
  <si>
    <t>buski</t>
  </si>
  <si>
    <t>Remont drogi gminnej dz. o nr ewid. 349, 346 i 342 obręb 0018 Prusy</t>
  </si>
  <si>
    <t>06.2024 09.2024</t>
  </si>
  <si>
    <t>256/A/2024
rezygnacja 
z realizacji zadania</t>
  </si>
  <si>
    <t>Remont drogi gminnej dz. o nr ewid. 390 obręb 0007 Klępie Górne</t>
  </si>
  <si>
    <t>186/A/2024
rezygnacja 
z realizacji zadania</t>
  </si>
  <si>
    <t>Gmina Gowarczów</t>
  </si>
  <si>
    <t>konecki</t>
  </si>
  <si>
    <t>Przebudowa drogi wewnętrznej w miejscowości Morzywół</t>
  </si>
  <si>
    <t>03.2024 11.2024</t>
  </si>
  <si>
    <t>293/A/2024</t>
  </si>
  <si>
    <t>Gmina Morawica</t>
  </si>
  <si>
    <t xml:space="preserve">Przebudowa drogi położonej na dz. nr ewid. 303 w Dębskiej Woli </t>
  </si>
  <si>
    <t>02.2024 12.2024</t>
  </si>
  <si>
    <t>252/A/2024
rezygnacja 
z realizacji zadania</t>
  </si>
  <si>
    <t>Gmina Staszów</t>
  </si>
  <si>
    <t>staszowski</t>
  </si>
  <si>
    <t>Budowa ulicy Małopolskiej w Staszowie od km 0+468 do km 1+332</t>
  </si>
  <si>
    <t>03.2024 06.2025</t>
  </si>
  <si>
    <t>119/A/2024</t>
  </si>
  <si>
    <t>Gmina Obrazów</t>
  </si>
  <si>
    <t>Przebudowa drogi gminnej nr 354028T Dębiany - Polanów od km 0+500 do km 1+258</t>
  </si>
  <si>
    <t>04.2024 10.2024</t>
  </si>
  <si>
    <t>182/A/2024</t>
  </si>
  <si>
    <t>Gmina Radków</t>
  </si>
  <si>
    <t>włoszczowski</t>
  </si>
  <si>
    <t>Remont drogi gminnej nr 003042T Sulików - Bebelno</t>
  </si>
  <si>
    <t>34/A/2024</t>
  </si>
  <si>
    <t>Gmina Daleszyce</t>
  </si>
  <si>
    <t>Remont drogi gminnej nr 319003T w msc. Mójcza w km 0+000 do km 0+880</t>
  </si>
  <si>
    <t>06.2024 05.2025</t>
  </si>
  <si>
    <t>239/A/2024</t>
  </si>
  <si>
    <t>Remont drogi gminnej - ul. Wesoła w Starachowicach</t>
  </si>
  <si>
    <t>10.2024 08.2025</t>
  </si>
  <si>
    <t>187/A/2024
rezygnacja 
z realizacji zadania</t>
  </si>
  <si>
    <t>Przebudowa drogi wewnętrznej, ulicy Zamkowej w Gowarczowie (dz. nr ew. 570)</t>
  </si>
  <si>
    <t>230/A/2024</t>
  </si>
  <si>
    <t>Przebudowa drogi gminnej ul. Jeżynowej w Starachowicach</t>
  </si>
  <si>
    <t>79/A/2024</t>
  </si>
  <si>
    <t>W</t>
  </si>
  <si>
    <t>Gmina Końskie</t>
  </si>
  <si>
    <t>Przebudowa drogi gminnej - ul. Komuny Paryskiej w Końskich</t>
  </si>
  <si>
    <t>09.2024 10.2025</t>
  </si>
  <si>
    <t>35/A/2024</t>
  </si>
  <si>
    <t>Kielecki</t>
  </si>
  <si>
    <t>Remont drogi gminnej nr 319007T w msc. Kranów w km 1+690 do km 2+190</t>
  </si>
  <si>
    <t>77/A/2024</t>
  </si>
  <si>
    <t>Przebudowa drogi gminnej - ul. Jana Piwnika "Ponurego" w Końskich</t>
  </si>
  <si>
    <t>74/A/2024</t>
  </si>
  <si>
    <t>Przebudowa drogi gminnej - ul. Związku Walki Zbrojnej w Końskich</t>
  </si>
  <si>
    <t>69/A/2024</t>
  </si>
  <si>
    <t>Gmina Ożarów</t>
  </si>
  <si>
    <t>Przebudowa odcinka drogi wewnętrznej relacji Dębno - Lasocin do parametrów drogi publicznej - gminnej w miejscowości Dębno</t>
  </si>
  <si>
    <t>01.2024 11.2024</t>
  </si>
  <si>
    <t>234/A/2024</t>
  </si>
  <si>
    <t>Remont drogi gminnej - ul. Wrzosowa w Starachowicach</t>
  </si>
  <si>
    <t>224/A/2024</t>
  </si>
  <si>
    <t>Przebudowa ul. Łącznej w Starachowicach od km 0+500 do km 0+826</t>
  </si>
  <si>
    <t>243/A/2024</t>
  </si>
  <si>
    <t>Gmina Piekoszów</t>
  </si>
  <si>
    <t>Przebudowa ulicy Rycerskiej (dz. 1833/220) w miejscowości Piekoszów</t>
  </si>
  <si>
    <t>02.2024 09.2024</t>
  </si>
  <si>
    <t>246/A/2024</t>
  </si>
  <si>
    <t>Przebudowa ulicy Basztowej w miejscowości Piekoszów</t>
  </si>
  <si>
    <t>242/A/2024</t>
  </si>
  <si>
    <t>Przebudowa ulicy Królewskiej w miejscowości Piekoszów</t>
  </si>
  <si>
    <t>70/A/2024</t>
  </si>
  <si>
    <t>Przebudowa odcinka drogi gminnej nr 360081T Lasocin - Mieczysławów w miejscowości Lasocin</t>
  </si>
  <si>
    <t>RAZEM, z tego:</t>
  </si>
  <si>
    <t>x</t>
  </si>
  <si>
    <t>nowe zadania jednoroczne</t>
  </si>
  <si>
    <t>nowe zadania wieloletnie</t>
  </si>
  <si>
    <t>B - budowa (rozbudowa), P - przebudowa, R - remont</t>
  </si>
  <si>
    <t>kolorem czerwonym oznaczono zadania wieloletnie</t>
  </si>
  <si>
    <t>N - zadanie nowe, W - nowe zadanie wieloletnie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</si>
</sst>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2" x14ac:knownFonts="1">
    <font>
      <sz val="11"/>
      <color theme="1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b/>
      <vertAlign val="superscript"/>
      <sz val="8"/>
      <color rgb="FF000000"/>
      <name val="Arial"/>
      <family val="2"/>
      <charset val="238"/>
    </font>
    <font>
      <sz val="9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9"/>
      <color rgb="FFFF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9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5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7" fillId="0" borderId="0"/>
  </cellStyleXfs>
  <cellXfs count="65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4" fillId="2" borderId="2" xfId="0" applyNumberFormat="1" applyFont="1" applyFill="1" applyBorder="1" applyAlignment="1" applyProtection="1">
      <alignment horizontal="center" vertical="center"/>
      <protection hidden="1"/>
    </xf>
    <xf numFmtId="0" fontId="3" fillId="0" borderId="7" xfId="0" applyFont="1" applyBorder="1" applyAlignment="1">
      <alignment horizontal="center" vertical="center" wrapText="1"/>
    </xf>
    <xf numFmtId="4" fontId="3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2" xfId="0" applyFont="1" applyFill="1" applyBorder="1" applyAlignment="1" applyProtection="1">
      <alignment horizontal="right" vertical="center" wrapText="1"/>
      <protection hidden="1"/>
    </xf>
    <xf numFmtId="4" fontId="3" fillId="0" borderId="2" xfId="0" applyNumberFormat="1" applyFont="1" applyBorder="1" applyAlignment="1" applyProtection="1">
      <alignment horizontal="center" vertical="center" wrapText="1"/>
      <protection hidden="1"/>
    </xf>
    <xf numFmtId="164" fontId="3" fillId="0" borderId="2" xfId="0" applyNumberFormat="1" applyFont="1" applyBorder="1" applyAlignment="1" applyProtection="1">
      <alignment horizontal="center" vertical="center" wrapText="1"/>
      <protection hidden="1"/>
    </xf>
    <xf numFmtId="4" fontId="5" fillId="3" borderId="2" xfId="0" applyNumberFormat="1" applyFont="1" applyFill="1" applyBorder="1" applyAlignment="1" applyProtection="1">
      <alignment horizontal="right" vertical="center" wrapText="1"/>
      <protection hidden="1"/>
    </xf>
    <xf numFmtId="4" fontId="5" fillId="2" borderId="2" xfId="0" applyNumberFormat="1" applyFont="1" applyFill="1" applyBorder="1" applyAlignment="1" applyProtection="1">
      <alignment horizontal="right" vertical="center" wrapText="1"/>
      <protection hidden="1"/>
    </xf>
    <xf numFmtId="9" fontId="3" fillId="2" borderId="2" xfId="0" applyNumberFormat="1" applyFont="1" applyFill="1" applyBorder="1" applyAlignment="1" applyProtection="1">
      <alignment horizontal="center" vertical="center" wrapText="1"/>
      <protection hidden="1"/>
    </xf>
    <xf numFmtId="4" fontId="3" fillId="0" borderId="7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 wrapText="1"/>
    </xf>
    <xf numFmtId="4" fontId="6" fillId="3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9" fontId="0" fillId="0" borderId="0" xfId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3" fontId="4" fillId="2" borderId="2" xfId="0" applyNumberFormat="1" applyFont="1" applyFill="1" applyBorder="1" applyAlignment="1" applyProtection="1">
      <alignment horizontal="center" vertical="center" wrapText="1"/>
      <protection hidden="1"/>
    </xf>
    <xf numFmtId="4" fontId="3" fillId="0" borderId="1" xfId="0" applyNumberFormat="1" applyFont="1" applyBorder="1" applyAlignment="1">
      <alignment vertical="center"/>
    </xf>
    <xf numFmtId="4" fontId="3" fillId="2" borderId="2" xfId="0" applyNumberFormat="1" applyFont="1" applyFill="1" applyBorder="1" applyAlignment="1" applyProtection="1">
      <alignment horizontal="right" vertical="center" wrapText="1"/>
      <protection hidden="1"/>
    </xf>
    <xf numFmtId="0" fontId="6" fillId="0" borderId="1" xfId="0" applyFont="1" applyBorder="1" applyAlignment="1">
      <alignment horizontal="center" vertical="center" wrapText="1"/>
    </xf>
    <xf numFmtId="3" fontId="6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>
      <alignment horizontal="center" vertical="center" wrapText="1"/>
    </xf>
    <xf numFmtId="4" fontId="6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horizontal="right" vertical="center" wrapText="1"/>
      <protection hidden="1"/>
    </xf>
    <xf numFmtId="4" fontId="6" fillId="0" borderId="2" xfId="0" applyNumberFormat="1" applyFont="1" applyBorder="1" applyAlignment="1" applyProtection="1">
      <alignment horizontal="center" vertical="center" wrapText="1"/>
      <protection hidden="1"/>
    </xf>
    <xf numFmtId="164" fontId="6" fillId="0" borderId="2" xfId="0" applyNumberFormat="1" applyFont="1" applyBorder="1" applyAlignment="1" applyProtection="1">
      <alignment horizontal="center" vertical="center" wrapText="1"/>
      <protection hidden="1"/>
    </xf>
    <xf numFmtId="4" fontId="8" fillId="3" borderId="2" xfId="0" applyNumberFormat="1" applyFont="1" applyFill="1" applyBorder="1" applyAlignment="1" applyProtection="1">
      <alignment horizontal="right" vertical="center" wrapText="1"/>
      <protection hidden="1"/>
    </xf>
    <xf numFmtId="4" fontId="8" fillId="2" borderId="2" xfId="0" applyNumberFormat="1" applyFont="1" applyFill="1" applyBorder="1" applyAlignment="1" applyProtection="1">
      <alignment horizontal="right" vertical="center" wrapText="1"/>
      <protection hidden="1"/>
    </xf>
    <xf numFmtId="9" fontId="6" fillId="2" borderId="2" xfId="0" applyNumberFormat="1" applyFont="1" applyFill="1" applyBorder="1" applyAlignment="1" applyProtection="1">
      <alignment horizontal="center" vertical="center" wrapText="1"/>
      <protection hidden="1"/>
    </xf>
    <xf numFmtId="4" fontId="6" fillId="0" borderId="7" xfId="0" applyNumberFormat="1" applyFont="1" applyBorder="1" applyAlignment="1">
      <alignment vertical="center"/>
    </xf>
    <xf numFmtId="4" fontId="6" fillId="4" borderId="1" xfId="0" applyNumberFormat="1" applyFont="1" applyFill="1" applyBorder="1" applyAlignment="1">
      <alignment horizontal="right" vertical="center" wrapText="1"/>
    </xf>
    <xf numFmtId="3" fontId="6" fillId="2" borderId="2" xfId="0" applyNumberFormat="1" applyFont="1" applyFill="1" applyBorder="1" applyAlignment="1" applyProtection="1">
      <alignment horizontal="center" vertical="center"/>
      <protection hidden="1"/>
    </xf>
    <xf numFmtId="4" fontId="6" fillId="0" borderId="1" xfId="0" applyNumberFormat="1" applyFont="1" applyBorder="1" applyAlignment="1">
      <alignment horizontal="right" vertical="center" wrapText="1"/>
    </xf>
    <xf numFmtId="165" fontId="5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9" fontId="5" fillId="3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vertical="center" wrapText="1"/>
    </xf>
    <xf numFmtId="165" fontId="8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right" vertical="center" wrapText="1"/>
    </xf>
    <xf numFmtId="9" fontId="8" fillId="3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vertical="center" wrapText="1"/>
    </xf>
    <xf numFmtId="0" fontId="10" fillId="0" borderId="0" xfId="0" applyFont="1" applyAlignment="1">
      <alignment vertical="center" wrapText="1" shrinkToFi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4" fontId="0" fillId="0" borderId="0" xfId="0" applyNumberFormat="1" applyAlignment="1">
      <alignment vertical="center"/>
    </xf>
    <xf numFmtId="0" fontId="3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11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3">
    <cellStyle name="Normalny" xfId="0" builtinId="0"/>
    <cellStyle name="Normalny 3" xfId="2" xr:uid="{D4BDB075-29D5-4E00-8016-510BF60859E6}"/>
    <cellStyle name="Procentowy 2" xfId="1" xr:uid="{87CADEA8-F2BC-42E8-9C17-047ED9372EFB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02E18-DA85-473E-AB93-9CC7671E765E}">
  <sheetPr>
    <pageSetUpPr fitToPage="1"/>
  </sheetPr>
  <dimension ref="A1:AD38"/>
  <sheetViews>
    <sheetView showGridLines="0" tabSelected="1" topLeftCell="E28" zoomScale="78" zoomScaleNormal="78" zoomScaleSheetLayoutView="100" workbookViewId="0">
      <selection activeCell="AA1" sqref="AA1:AD1048576"/>
    </sheetView>
  </sheetViews>
  <sheetFormatPr defaultColWidth="9.140625" defaultRowHeight="15" x14ac:dyDescent="0.25"/>
  <cols>
    <col min="1" max="1" width="5.7109375" style="1" customWidth="1"/>
    <col min="2" max="2" width="13.7109375" style="1" customWidth="1"/>
    <col min="3" max="3" width="17.7109375" style="1" customWidth="1"/>
    <col min="4" max="4" width="15.7109375" style="1" customWidth="1"/>
    <col min="5" max="5" width="7.7109375" style="1" customWidth="1"/>
    <col min="6" max="6" width="15.7109375" style="1" customWidth="1"/>
    <col min="7" max="7" width="53.7109375" style="1" customWidth="1"/>
    <col min="8" max="8" width="13.7109375" style="1" customWidth="1"/>
    <col min="9" max="10" width="14.7109375" style="1" customWidth="1"/>
    <col min="11" max="13" width="15.7109375" style="1" customWidth="1"/>
    <col min="14" max="14" width="15.7109375" style="3" customWidth="1"/>
    <col min="15" max="19" width="11.7109375" style="1" customWidth="1"/>
    <col min="20" max="22" width="15.7109375" style="1" customWidth="1"/>
    <col min="23" max="26" width="11.7109375" style="1" customWidth="1"/>
    <col min="27" max="30" width="15.7109375" style="1" hidden="1" customWidth="1"/>
    <col min="31" max="16384" width="9.140625" style="1"/>
  </cols>
  <sheetData>
    <row r="1" spans="1:30" ht="24" customHeight="1" x14ac:dyDescent="0.25">
      <c r="A1" s="57" t="s">
        <v>0</v>
      </c>
      <c r="B1" s="57" t="s">
        <v>1</v>
      </c>
      <c r="C1" s="64" t="s">
        <v>2</v>
      </c>
      <c r="D1" s="55" t="s">
        <v>3</v>
      </c>
      <c r="E1" s="55" t="s">
        <v>4</v>
      </c>
      <c r="F1" s="55" t="s">
        <v>5</v>
      </c>
      <c r="G1" s="57" t="s">
        <v>6</v>
      </c>
      <c r="H1" s="57" t="s">
        <v>7</v>
      </c>
      <c r="I1" s="57" t="s">
        <v>8</v>
      </c>
      <c r="J1" s="57" t="s">
        <v>9</v>
      </c>
      <c r="K1" s="57" t="s">
        <v>10</v>
      </c>
      <c r="L1" s="57" t="s">
        <v>11</v>
      </c>
      <c r="M1" s="55" t="s">
        <v>12</v>
      </c>
      <c r="N1" s="57" t="s">
        <v>13</v>
      </c>
      <c r="O1" s="58" t="s">
        <v>14</v>
      </c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30" ht="24" customHeight="1" x14ac:dyDescent="0.25">
      <c r="A2" s="57"/>
      <c r="B2" s="57"/>
      <c r="C2" s="58"/>
      <c r="D2" s="56"/>
      <c r="E2" s="56"/>
      <c r="F2" s="56"/>
      <c r="G2" s="57"/>
      <c r="H2" s="57"/>
      <c r="I2" s="57"/>
      <c r="J2" s="57"/>
      <c r="K2" s="57"/>
      <c r="L2" s="57"/>
      <c r="M2" s="56"/>
      <c r="N2" s="57"/>
      <c r="O2" s="2">
        <v>2019</v>
      </c>
      <c r="P2" s="2">
        <v>2020</v>
      </c>
      <c r="Q2" s="2">
        <v>2021</v>
      </c>
      <c r="R2" s="2">
        <v>2022</v>
      </c>
      <c r="S2" s="2">
        <v>2023</v>
      </c>
      <c r="T2" s="2">
        <v>2024</v>
      </c>
      <c r="U2" s="2">
        <v>2025</v>
      </c>
      <c r="V2" s="2">
        <v>2026</v>
      </c>
      <c r="W2" s="2">
        <v>2027</v>
      </c>
      <c r="X2" s="2">
        <v>2028</v>
      </c>
      <c r="Y2" s="2">
        <v>2029</v>
      </c>
      <c r="Z2" s="2">
        <v>2030</v>
      </c>
      <c r="AA2" s="3" t="s">
        <v>15</v>
      </c>
      <c r="AB2" s="3" t="s">
        <v>16</v>
      </c>
      <c r="AC2" s="3" t="s">
        <v>17</v>
      </c>
      <c r="AD2" s="3" t="s">
        <v>18</v>
      </c>
    </row>
    <row r="3" spans="1:30" ht="24" x14ac:dyDescent="0.25">
      <c r="A3" s="4">
        <v>1</v>
      </c>
      <c r="B3" s="5" t="s">
        <v>19</v>
      </c>
      <c r="C3" s="6" t="s">
        <v>20</v>
      </c>
      <c r="D3" s="7" t="s">
        <v>21</v>
      </c>
      <c r="E3" s="8">
        <v>2611011</v>
      </c>
      <c r="F3" s="7" t="s">
        <v>22</v>
      </c>
      <c r="G3" s="9" t="s">
        <v>23</v>
      </c>
      <c r="H3" s="7" t="s">
        <v>24</v>
      </c>
      <c r="I3" s="10">
        <v>0.11799999999999999</v>
      </c>
      <c r="J3" s="9" t="s">
        <v>25</v>
      </c>
      <c r="K3" s="11">
        <v>1081580.43</v>
      </c>
      <c r="L3" s="12">
        <v>865264</v>
      </c>
      <c r="M3" s="12">
        <v>216316.42999999993</v>
      </c>
      <c r="N3" s="13">
        <v>0.8</v>
      </c>
      <c r="O3" s="14">
        <v>0</v>
      </c>
      <c r="P3" s="14">
        <v>0</v>
      </c>
      <c r="Q3" s="15">
        <v>0</v>
      </c>
      <c r="R3" s="15">
        <v>0</v>
      </c>
      <c r="S3" s="15">
        <v>0</v>
      </c>
      <c r="T3" s="15">
        <f t="shared" ref="T3:T9" si="0">L3</f>
        <v>865264</v>
      </c>
      <c r="U3" s="16"/>
      <c r="V3" s="17"/>
      <c r="W3" s="18"/>
      <c r="X3" s="18"/>
      <c r="Y3" s="18"/>
      <c r="Z3" s="18"/>
      <c r="AA3" s="3" t="b">
        <f t="shared" ref="AA3:AA11" si="1">L3=SUM(O3:Z3)</f>
        <v>1</v>
      </c>
      <c r="AB3" s="19">
        <f t="shared" ref="AB3:AB33" si="2">ROUND(L3/K3,4)</f>
        <v>0.8</v>
      </c>
      <c r="AC3" s="20" t="b">
        <f t="shared" ref="AC3:AC30" si="3">AB3=N3</f>
        <v>1</v>
      </c>
      <c r="AD3" s="20" t="b">
        <f t="shared" ref="AD3:AD33" si="4">K3=L3+M3</f>
        <v>1</v>
      </c>
    </row>
    <row r="4" spans="1:30" ht="24" x14ac:dyDescent="0.25">
      <c r="A4" s="4">
        <v>2</v>
      </c>
      <c r="B4" s="5" t="s">
        <v>26</v>
      </c>
      <c r="C4" s="6" t="s">
        <v>20</v>
      </c>
      <c r="D4" s="7" t="s">
        <v>21</v>
      </c>
      <c r="E4" s="8">
        <v>2611011</v>
      </c>
      <c r="F4" s="7" t="s">
        <v>22</v>
      </c>
      <c r="G4" s="9" t="s">
        <v>27</v>
      </c>
      <c r="H4" s="7" t="s">
        <v>28</v>
      </c>
      <c r="I4" s="10">
        <v>8.8999999999999996E-2</v>
      </c>
      <c r="J4" s="9" t="s">
        <v>25</v>
      </c>
      <c r="K4" s="11">
        <v>335309.71999999997</v>
      </c>
      <c r="L4" s="12">
        <v>268247</v>
      </c>
      <c r="M4" s="12">
        <v>67062.719999999972</v>
      </c>
      <c r="N4" s="13">
        <v>0.8</v>
      </c>
      <c r="O4" s="14">
        <v>0</v>
      </c>
      <c r="P4" s="14">
        <v>0</v>
      </c>
      <c r="Q4" s="15">
        <v>0</v>
      </c>
      <c r="R4" s="15">
        <v>0</v>
      </c>
      <c r="S4" s="15">
        <v>0</v>
      </c>
      <c r="T4" s="15">
        <f t="shared" si="0"/>
        <v>268247</v>
      </c>
      <c r="U4" s="16"/>
      <c r="V4" s="17"/>
      <c r="W4" s="18"/>
      <c r="X4" s="18"/>
      <c r="Y4" s="18"/>
      <c r="Z4" s="18"/>
      <c r="AA4" s="3" t="b">
        <f t="shared" si="1"/>
        <v>1</v>
      </c>
      <c r="AB4" s="19">
        <f t="shared" si="2"/>
        <v>0.8</v>
      </c>
      <c r="AC4" s="20" t="b">
        <f t="shared" si="3"/>
        <v>1</v>
      </c>
      <c r="AD4" s="20" t="b">
        <f t="shared" si="4"/>
        <v>1</v>
      </c>
    </row>
    <row r="5" spans="1:30" ht="24" x14ac:dyDescent="0.25">
      <c r="A5" s="4">
        <v>3</v>
      </c>
      <c r="B5" s="5" t="s">
        <v>29</v>
      </c>
      <c r="C5" s="6" t="s">
        <v>20</v>
      </c>
      <c r="D5" s="7" t="s">
        <v>30</v>
      </c>
      <c r="E5" s="8">
        <v>2609033</v>
      </c>
      <c r="F5" s="7" t="s">
        <v>31</v>
      </c>
      <c r="G5" s="9" t="s">
        <v>32</v>
      </c>
      <c r="H5" s="7" t="s">
        <v>33</v>
      </c>
      <c r="I5" s="10">
        <v>1.131</v>
      </c>
      <c r="J5" s="9" t="s">
        <v>34</v>
      </c>
      <c r="K5" s="11">
        <v>2132462.64</v>
      </c>
      <c r="L5" s="12">
        <v>1705970</v>
      </c>
      <c r="M5" s="12">
        <v>426492.64000000013</v>
      </c>
      <c r="N5" s="13">
        <v>0.8</v>
      </c>
      <c r="O5" s="14">
        <v>0</v>
      </c>
      <c r="P5" s="14">
        <v>0</v>
      </c>
      <c r="Q5" s="15">
        <v>0</v>
      </c>
      <c r="R5" s="15">
        <v>0</v>
      </c>
      <c r="S5" s="15">
        <v>0</v>
      </c>
      <c r="T5" s="15">
        <f t="shared" si="0"/>
        <v>1705970</v>
      </c>
      <c r="U5" s="16"/>
      <c r="V5" s="17"/>
      <c r="W5" s="18"/>
      <c r="X5" s="18"/>
      <c r="Y5" s="18"/>
      <c r="Z5" s="18"/>
      <c r="AA5" s="3" t="b">
        <f t="shared" si="1"/>
        <v>1</v>
      </c>
      <c r="AB5" s="19">
        <f t="shared" si="2"/>
        <v>0.8</v>
      </c>
      <c r="AC5" s="20" t="b">
        <f t="shared" si="3"/>
        <v>1</v>
      </c>
      <c r="AD5" s="20" t="b">
        <f t="shared" si="4"/>
        <v>1</v>
      </c>
    </row>
    <row r="6" spans="1:30" ht="48" x14ac:dyDescent="0.25">
      <c r="A6" s="4">
        <v>4</v>
      </c>
      <c r="B6" s="21" t="s">
        <v>35</v>
      </c>
      <c r="C6" s="6"/>
      <c r="D6" s="7" t="s">
        <v>36</v>
      </c>
      <c r="E6" s="8">
        <v>2606043</v>
      </c>
      <c r="F6" s="7" t="s">
        <v>37</v>
      </c>
      <c r="G6" s="9" t="s">
        <v>38</v>
      </c>
      <c r="H6" s="7"/>
      <c r="I6" s="10"/>
      <c r="J6" s="9" t="s">
        <v>39</v>
      </c>
      <c r="K6" s="11"/>
      <c r="L6" s="12"/>
      <c r="M6" s="12"/>
      <c r="N6" s="13">
        <v>0.8</v>
      </c>
      <c r="O6" s="14"/>
      <c r="P6" s="14"/>
      <c r="Q6" s="15"/>
      <c r="R6" s="15"/>
      <c r="S6" s="15"/>
      <c r="T6" s="15"/>
      <c r="U6" s="16"/>
      <c r="V6" s="17"/>
      <c r="W6" s="18"/>
      <c r="X6" s="18"/>
      <c r="Y6" s="18"/>
      <c r="Z6" s="18"/>
      <c r="AA6" s="3" t="b">
        <f t="shared" si="1"/>
        <v>1</v>
      </c>
      <c r="AB6" s="19" t="e">
        <f t="shared" si="2"/>
        <v>#DIV/0!</v>
      </c>
      <c r="AC6" s="20" t="e">
        <f t="shared" si="3"/>
        <v>#DIV/0!</v>
      </c>
      <c r="AD6" s="20" t="b">
        <f t="shared" si="4"/>
        <v>1</v>
      </c>
    </row>
    <row r="7" spans="1:30" ht="36" x14ac:dyDescent="0.25">
      <c r="A7" s="4">
        <v>5</v>
      </c>
      <c r="B7" s="5" t="s">
        <v>40</v>
      </c>
      <c r="C7" s="6" t="s">
        <v>20</v>
      </c>
      <c r="D7" s="7" t="s">
        <v>21</v>
      </c>
      <c r="E7" s="8">
        <v>2611011</v>
      </c>
      <c r="F7" s="7" t="s">
        <v>22</v>
      </c>
      <c r="G7" s="9" t="s">
        <v>41</v>
      </c>
      <c r="H7" s="7" t="s">
        <v>33</v>
      </c>
      <c r="I7" s="10">
        <v>0.374</v>
      </c>
      <c r="J7" s="9" t="s">
        <v>42</v>
      </c>
      <c r="K7" s="11">
        <v>399726.44</v>
      </c>
      <c r="L7" s="12">
        <v>319781</v>
      </c>
      <c r="M7" s="12">
        <v>79945.440000000002</v>
      </c>
      <c r="N7" s="13">
        <v>0.8</v>
      </c>
      <c r="O7" s="14">
        <v>0</v>
      </c>
      <c r="P7" s="14">
        <v>0</v>
      </c>
      <c r="Q7" s="15">
        <v>0</v>
      </c>
      <c r="R7" s="15">
        <v>0</v>
      </c>
      <c r="S7" s="15">
        <v>0</v>
      </c>
      <c r="T7" s="15">
        <f t="shared" si="0"/>
        <v>319781</v>
      </c>
      <c r="U7" s="16"/>
      <c r="V7" s="17"/>
      <c r="W7" s="18"/>
      <c r="X7" s="18"/>
      <c r="Y7" s="18"/>
      <c r="Z7" s="18"/>
      <c r="AA7" s="3" t="b">
        <f t="shared" si="1"/>
        <v>1</v>
      </c>
      <c r="AB7" s="19">
        <f t="shared" si="2"/>
        <v>0.8</v>
      </c>
      <c r="AC7" s="20" t="b">
        <f t="shared" si="3"/>
        <v>1</v>
      </c>
      <c r="AD7" s="20" t="b">
        <f t="shared" si="4"/>
        <v>1</v>
      </c>
    </row>
    <row r="8" spans="1:30" ht="24" x14ac:dyDescent="0.25">
      <c r="A8" s="4">
        <v>6</v>
      </c>
      <c r="B8" s="5" t="s">
        <v>43</v>
      </c>
      <c r="C8" s="6" t="s">
        <v>20</v>
      </c>
      <c r="D8" s="7" t="s">
        <v>44</v>
      </c>
      <c r="E8" s="8">
        <v>2604172</v>
      </c>
      <c r="F8" s="7" t="s">
        <v>45</v>
      </c>
      <c r="G8" s="9" t="s">
        <v>46</v>
      </c>
      <c r="H8" s="7" t="s">
        <v>33</v>
      </c>
      <c r="I8" s="10">
        <v>0.16900000000000001</v>
      </c>
      <c r="J8" s="9" t="s">
        <v>47</v>
      </c>
      <c r="K8" s="11">
        <v>940210.09</v>
      </c>
      <c r="L8" s="12">
        <v>658147</v>
      </c>
      <c r="M8" s="12">
        <v>282063.08999999997</v>
      </c>
      <c r="N8" s="13">
        <v>0.7</v>
      </c>
      <c r="O8" s="14">
        <v>0</v>
      </c>
      <c r="P8" s="14">
        <v>0</v>
      </c>
      <c r="Q8" s="15">
        <v>0</v>
      </c>
      <c r="R8" s="15">
        <v>0</v>
      </c>
      <c r="S8" s="15">
        <v>0</v>
      </c>
      <c r="T8" s="15">
        <f t="shared" si="0"/>
        <v>658147</v>
      </c>
      <c r="U8" s="16"/>
      <c r="V8" s="17"/>
      <c r="W8" s="18"/>
      <c r="X8" s="18"/>
      <c r="Y8" s="18"/>
      <c r="Z8" s="18"/>
      <c r="AA8" s="3" t="b">
        <f t="shared" si="1"/>
        <v>1</v>
      </c>
      <c r="AB8" s="19">
        <f t="shared" si="2"/>
        <v>0.7</v>
      </c>
      <c r="AC8" s="20" t="b">
        <f t="shared" si="3"/>
        <v>1</v>
      </c>
      <c r="AD8" s="20" t="b">
        <f t="shared" si="4"/>
        <v>1</v>
      </c>
    </row>
    <row r="9" spans="1:30" ht="24" x14ac:dyDescent="0.25">
      <c r="A9" s="4">
        <v>7</v>
      </c>
      <c r="B9" s="5" t="s">
        <v>48</v>
      </c>
      <c r="C9" s="6" t="s">
        <v>20</v>
      </c>
      <c r="D9" s="7" t="s">
        <v>49</v>
      </c>
      <c r="E9" s="8">
        <v>2601063</v>
      </c>
      <c r="F9" s="7" t="s">
        <v>50</v>
      </c>
      <c r="G9" s="9" t="s">
        <v>51</v>
      </c>
      <c r="H9" s="7" t="s">
        <v>28</v>
      </c>
      <c r="I9" s="10">
        <v>1.52</v>
      </c>
      <c r="J9" s="9" t="s">
        <v>52</v>
      </c>
      <c r="K9" s="11">
        <v>410760.6</v>
      </c>
      <c r="L9" s="12">
        <v>328608</v>
      </c>
      <c r="M9" s="12">
        <v>82152.599999999977</v>
      </c>
      <c r="N9" s="13">
        <v>0.8</v>
      </c>
      <c r="O9" s="14">
        <v>0</v>
      </c>
      <c r="P9" s="14">
        <v>0</v>
      </c>
      <c r="Q9" s="15">
        <v>0</v>
      </c>
      <c r="R9" s="15">
        <v>0</v>
      </c>
      <c r="S9" s="15">
        <v>0</v>
      </c>
      <c r="T9" s="15">
        <f t="shared" si="0"/>
        <v>328608</v>
      </c>
      <c r="U9" s="16"/>
      <c r="V9" s="17"/>
      <c r="W9" s="18"/>
      <c r="X9" s="18"/>
      <c r="Y9" s="18"/>
      <c r="Z9" s="18"/>
      <c r="AA9" s="3" t="b">
        <f t="shared" si="1"/>
        <v>1</v>
      </c>
      <c r="AB9" s="19">
        <f t="shared" si="2"/>
        <v>0.8</v>
      </c>
      <c r="AC9" s="20" t="b">
        <f t="shared" si="3"/>
        <v>1</v>
      </c>
      <c r="AD9" s="20" t="b">
        <f t="shared" si="4"/>
        <v>1</v>
      </c>
    </row>
    <row r="10" spans="1:30" ht="48" x14ac:dyDescent="0.25">
      <c r="A10" s="4">
        <v>8</v>
      </c>
      <c r="B10" s="21" t="s">
        <v>53</v>
      </c>
      <c r="C10" s="6"/>
      <c r="D10" s="7" t="s">
        <v>49</v>
      </c>
      <c r="E10" s="8">
        <v>2601063</v>
      </c>
      <c r="F10" s="7" t="s">
        <v>50</v>
      </c>
      <c r="G10" s="9" t="s">
        <v>54</v>
      </c>
      <c r="H10" s="7"/>
      <c r="I10" s="10"/>
      <c r="J10" s="9" t="s">
        <v>52</v>
      </c>
      <c r="K10" s="11"/>
      <c r="L10" s="12"/>
      <c r="M10" s="12"/>
      <c r="N10" s="13">
        <v>0.8</v>
      </c>
      <c r="O10" s="14"/>
      <c r="P10" s="14"/>
      <c r="Q10" s="15"/>
      <c r="R10" s="15"/>
      <c r="S10" s="15"/>
      <c r="T10" s="15"/>
      <c r="U10" s="16"/>
      <c r="V10" s="17"/>
      <c r="W10" s="18"/>
      <c r="X10" s="18"/>
      <c r="Y10" s="18"/>
      <c r="Z10" s="18"/>
      <c r="AA10" s="3" t="b">
        <f t="shared" si="1"/>
        <v>1</v>
      </c>
      <c r="AB10" s="19" t="e">
        <f t="shared" si="2"/>
        <v>#DIV/0!</v>
      </c>
      <c r="AC10" s="20" t="e">
        <f t="shared" si="3"/>
        <v>#DIV/0!</v>
      </c>
      <c r="AD10" s="20" t="b">
        <f t="shared" si="4"/>
        <v>1</v>
      </c>
    </row>
    <row r="11" spans="1:30" ht="48" x14ac:dyDescent="0.25">
      <c r="A11" s="4">
        <v>9</v>
      </c>
      <c r="B11" s="21" t="s">
        <v>55</v>
      </c>
      <c r="C11" s="6"/>
      <c r="D11" s="7" t="s">
        <v>56</v>
      </c>
      <c r="E11" s="8">
        <v>2605023</v>
      </c>
      <c r="F11" s="7" t="s">
        <v>57</v>
      </c>
      <c r="G11" s="9" t="s">
        <v>58</v>
      </c>
      <c r="H11" s="7"/>
      <c r="I11" s="10"/>
      <c r="J11" s="9" t="s">
        <v>59</v>
      </c>
      <c r="K11" s="11"/>
      <c r="L11" s="12"/>
      <c r="M11" s="12"/>
      <c r="N11" s="13">
        <v>0.8</v>
      </c>
      <c r="O11" s="14"/>
      <c r="P11" s="14"/>
      <c r="Q11" s="15"/>
      <c r="R11" s="15"/>
      <c r="S11" s="15"/>
      <c r="T11" s="15"/>
      <c r="U11" s="16"/>
      <c r="V11" s="17"/>
      <c r="W11" s="18"/>
      <c r="X11" s="18"/>
      <c r="Y11" s="18"/>
      <c r="Z11" s="18"/>
      <c r="AA11" s="3" t="b">
        <f t="shared" si="1"/>
        <v>1</v>
      </c>
      <c r="AB11" s="19" t="e">
        <f t="shared" si="2"/>
        <v>#DIV/0!</v>
      </c>
      <c r="AC11" s="20" t="e">
        <f t="shared" si="3"/>
        <v>#DIV/0!</v>
      </c>
      <c r="AD11" s="20" t="b">
        <f t="shared" si="4"/>
        <v>1</v>
      </c>
    </row>
    <row r="12" spans="1:30" x14ac:dyDescent="0.25">
      <c r="A12" s="4">
        <v>10</v>
      </c>
      <c r="B12" s="5" t="s">
        <v>60</v>
      </c>
      <c r="C12" s="6" t="s">
        <v>20</v>
      </c>
      <c r="D12" s="7" t="s">
        <v>61</v>
      </c>
      <c r="E12" s="8">
        <v>2604123</v>
      </c>
      <c r="F12" s="7" t="s">
        <v>45</v>
      </c>
      <c r="G12" s="9" t="s">
        <v>62</v>
      </c>
      <c r="H12" s="7" t="s">
        <v>24</v>
      </c>
      <c r="I12" s="10">
        <v>9.8000000000000004E-2</v>
      </c>
      <c r="J12" s="9" t="s">
        <v>63</v>
      </c>
      <c r="K12" s="11">
        <v>320687.03999999998</v>
      </c>
      <c r="L12" s="12">
        <v>224480</v>
      </c>
      <c r="M12" s="12">
        <v>96207.039999999979</v>
      </c>
      <c r="N12" s="13">
        <v>0.7</v>
      </c>
      <c r="O12" s="14">
        <v>0</v>
      </c>
      <c r="P12" s="14">
        <v>0</v>
      </c>
      <c r="Q12" s="22">
        <v>0</v>
      </c>
      <c r="R12" s="22">
        <v>0</v>
      </c>
      <c r="S12" s="22">
        <v>0</v>
      </c>
      <c r="T12" s="23">
        <v>224480</v>
      </c>
      <c r="U12" s="16"/>
      <c r="V12" s="17"/>
      <c r="W12" s="18"/>
      <c r="X12" s="18"/>
      <c r="Y12" s="18"/>
      <c r="Z12" s="18"/>
      <c r="AA12" s="3" t="b">
        <f t="shared" ref="AA12" si="5">L12=SUM(O12:Z12)</f>
        <v>1</v>
      </c>
      <c r="AB12" s="19">
        <f t="shared" si="2"/>
        <v>0.7</v>
      </c>
      <c r="AC12" s="20" t="b">
        <f t="shared" si="3"/>
        <v>1</v>
      </c>
      <c r="AD12" s="20" t="b">
        <f t="shared" si="4"/>
        <v>1</v>
      </c>
    </row>
    <row r="13" spans="1:30" ht="48" x14ac:dyDescent="0.25">
      <c r="A13" s="24">
        <v>11</v>
      </c>
      <c r="B13" s="25" t="s">
        <v>64</v>
      </c>
      <c r="C13" s="26"/>
      <c r="D13" s="27" t="s">
        <v>65</v>
      </c>
      <c r="E13" s="28">
        <v>2612073</v>
      </c>
      <c r="F13" s="27" t="s">
        <v>66</v>
      </c>
      <c r="G13" s="29" t="s">
        <v>67</v>
      </c>
      <c r="H13" s="27"/>
      <c r="I13" s="30"/>
      <c r="J13" s="29" t="s">
        <v>68</v>
      </c>
      <c r="K13" s="31"/>
      <c r="L13" s="32"/>
      <c r="M13" s="32"/>
      <c r="N13" s="33">
        <v>0.8</v>
      </c>
      <c r="O13" s="34"/>
      <c r="P13" s="34"/>
      <c r="Q13" s="17"/>
      <c r="R13" s="17"/>
      <c r="S13" s="17"/>
      <c r="T13" s="35"/>
      <c r="U13" s="35"/>
      <c r="V13" s="17"/>
      <c r="W13" s="18"/>
      <c r="X13" s="18"/>
      <c r="Y13" s="18"/>
      <c r="Z13" s="18"/>
      <c r="AA13" s="3" t="b">
        <f t="shared" ref="AA13:AA33" si="6">L13=SUM(O13:Z13)</f>
        <v>1</v>
      </c>
      <c r="AB13" s="19" t="e">
        <f t="shared" si="2"/>
        <v>#DIV/0!</v>
      </c>
      <c r="AC13" s="20" t="e">
        <f t="shared" si="3"/>
        <v>#DIV/0!</v>
      </c>
      <c r="AD13" s="20" t="b">
        <f t="shared" si="4"/>
        <v>1</v>
      </c>
    </row>
    <row r="14" spans="1:30" ht="24" x14ac:dyDescent="0.25">
      <c r="A14" s="4">
        <v>12</v>
      </c>
      <c r="B14" s="5" t="s">
        <v>69</v>
      </c>
      <c r="C14" s="6" t="s">
        <v>20</v>
      </c>
      <c r="D14" s="7" t="s">
        <v>70</v>
      </c>
      <c r="E14" s="8">
        <v>2609062</v>
      </c>
      <c r="F14" s="7" t="s">
        <v>31</v>
      </c>
      <c r="G14" s="9" t="s">
        <v>71</v>
      </c>
      <c r="H14" s="7" t="s">
        <v>24</v>
      </c>
      <c r="I14" s="10">
        <v>0.75800000000000001</v>
      </c>
      <c r="J14" s="9" t="s">
        <v>72</v>
      </c>
      <c r="K14" s="11">
        <v>680379.72</v>
      </c>
      <c r="L14" s="12">
        <v>544303</v>
      </c>
      <c r="M14" s="12">
        <v>136076.71999999997</v>
      </c>
      <c r="N14" s="13">
        <v>0.8</v>
      </c>
      <c r="O14" s="14">
        <v>0</v>
      </c>
      <c r="P14" s="14">
        <v>0</v>
      </c>
      <c r="Q14" s="15">
        <v>0</v>
      </c>
      <c r="R14" s="15">
        <v>0</v>
      </c>
      <c r="S14" s="15">
        <v>0</v>
      </c>
      <c r="T14" s="15">
        <f t="shared" ref="T14:T19" si="7">L14</f>
        <v>544303</v>
      </c>
      <c r="U14" s="16"/>
      <c r="V14" s="17"/>
      <c r="W14" s="18"/>
      <c r="X14" s="18"/>
      <c r="Y14" s="18"/>
      <c r="Z14" s="18"/>
      <c r="AA14" s="3" t="b">
        <f t="shared" si="6"/>
        <v>1</v>
      </c>
      <c r="AB14" s="19">
        <f t="shared" si="2"/>
        <v>0.8</v>
      </c>
      <c r="AC14" s="20" t="b">
        <f t="shared" si="3"/>
        <v>1</v>
      </c>
      <c r="AD14" s="20" t="b">
        <f t="shared" si="4"/>
        <v>1</v>
      </c>
    </row>
    <row r="15" spans="1:30" x14ac:dyDescent="0.25">
      <c r="A15" s="4">
        <v>13</v>
      </c>
      <c r="B15" s="5" t="s">
        <v>73</v>
      </c>
      <c r="C15" s="6" t="s">
        <v>20</v>
      </c>
      <c r="D15" s="7" t="s">
        <v>74</v>
      </c>
      <c r="E15" s="8">
        <v>2613042</v>
      </c>
      <c r="F15" s="7" t="s">
        <v>75</v>
      </c>
      <c r="G15" s="9" t="s">
        <v>76</v>
      </c>
      <c r="H15" s="7" t="s">
        <v>28</v>
      </c>
      <c r="I15" s="10">
        <v>0.248</v>
      </c>
      <c r="J15" s="9" t="s">
        <v>72</v>
      </c>
      <c r="K15" s="11">
        <v>159673.20000000001</v>
      </c>
      <c r="L15" s="12">
        <v>111771</v>
      </c>
      <c r="M15" s="12">
        <v>47902.200000000012</v>
      </c>
      <c r="N15" s="13">
        <v>0.7</v>
      </c>
      <c r="O15" s="14">
        <v>0</v>
      </c>
      <c r="P15" s="14">
        <v>0</v>
      </c>
      <c r="Q15" s="15">
        <v>0</v>
      </c>
      <c r="R15" s="15">
        <v>0</v>
      </c>
      <c r="S15" s="15">
        <v>0</v>
      </c>
      <c r="T15" s="15">
        <f t="shared" si="7"/>
        <v>111771</v>
      </c>
      <c r="U15" s="16"/>
      <c r="V15" s="17"/>
      <c r="W15" s="18"/>
      <c r="X15" s="18"/>
      <c r="Y15" s="18"/>
      <c r="Z15" s="18"/>
      <c r="AA15" s="3" t="b">
        <f t="shared" si="6"/>
        <v>1</v>
      </c>
      <c r="AB15" s="19">
        <f t="shared" si="2"/>
        <v>0.7</v>
      </c>
      <c r="AC15" s="20" t="b">
        <f t="shared" si="3"/>
        <v>1</v>
      </c>
      <c r="AD15" s="20" t="b">
        <f t="shared" si="4"/>
        <v>1</v>
      </c>
    </row>
    <row r="16" spans="1:30" ht="24" x14ac:dyDescent="0.25">
      <c r="A16" s="4">
        <v>14</v>
      </c>
      <c r="B16" s="5" t="s">
        <v>77</v>
      </c>
      <c r="C16" s="6" t="s">
        <v>20</v>
      </c>
      <c r="D16" s="7" t="s">
        <v>78</v>
      </c>
      <c r="E16" s="8">
        <v>2604053</v>
      </c>
      <c r="F16" s="7" t="s">
        <v>45</v>
      </c>
      <c r="G16" s="9" t="s">
        <v>79</v>
      </c>
      <c r="H16" s="7" t="s">
        <v>28</v>
      </c>
      <c r="I16" s="10">
        <v>0.88</v>
      </c>
      <c r="J16" s="9" t="s">
        <v>80</v>
      </c>
      <c r="K16" s="11">
        <v>825452.16</v>
      </c>
      <c r="L16" s="12">
        <v>577816</v>
      </c>
      <c r="M16" s="12">
        <v>247636.16000000003</v>
      </c>
      <c r="N16" s="13">
        <v>0.7</v>
      </c>
      <c r="O16" s="14">
        <v>0</v>
      </c>
      <c r="P16" s="14">
        <v>0</v>
      </c>
      <c r="Q16" s="15">
        <v>0</v>
      </c>
      <c r="R16" s="15">
        <v>0</v>
      </c>
      <c r="S16" s="15">
        <v>0</v>
      </c>
      <c r="T16" s="15">
        <f t="shared" si="7"/>
        <v>577816</v>
      </c>
      <c r="U16" s="16"/>
      <c r="V16" s="17"/>
      <c r="W16" s="18"/>
      <c r="X16" s="18"/>
      <c r="Y16" s="18"/>
      <c r="Z16" s="18"/>
      <c r="AA16" s="3" t="b">
        <f t="shared" si="6"/>
        <v>1</v>
      </c>
      <c r="AB16" s="19">
        <f t="shared" si="2"/>
        <v>0.7</v>
      </c>
      <c r="AC16" s="20" t="b">
        <f t="shared" si="3"/>
        <v>1</v>
      </c>
      <c r="AD16" s="20" t="b">
        <f t="shared" si="4"/>
        <v>1</v>
      </c>
    </row>
    <row r="17" spans="1:30" ht="24" x14ac:dyDescent="0.25">
      <c r="A17" s="4">
        <v>15</v>
      </c>
      <c r="B17" s="5" t="s">
        <v>81</v>
      </c>
      <c r="C17" s="6" t="s">
        <v>20</v>
      </c>
      <c r="D17" s="7" t="s">
        <v>21</v>
      </c>
      <c r="E17" s="8">
        <v>2611011</v>
      </c>
      <c r="F17" s="7" t="s">
        <v>22</v>
      </c>
      <c r="G17" s="9" t="s">
        <v>82</v>
      </c>
      <c r="H17" s="7" t="s">
        <v>28</v>
      </c>
      <c r="I17" s="10">
        <v>0.56000000000000005</v>
      </c>
      <c r="J17" s="9" t="s">
        <v>83</v>
      </c>
      <c r="K17" s="11">
        <v>1081606.56</v>
      </c>
      <c r="L17" s="12">
        <v>865285</v>
      </c>
      <c r="M17" s="12">
        <v>216321.56000000006</v>
      </c>
      <c r="N17" s="13">
        <v>0.8</v>
      </c>
      <c r="O17" s="14">
        <v>0</v>
      </c>
      <c r="P17" s="14">
        <v>0</v>
      </c>
      <c r="Q17" s="15">
        <v>0</v>
      </c>
      <c r="R17" s="15">
        <v>0</v>
      </c>
      <c r="S17" s="15">
        <v>0</v>
      </c>
      <c r="T17" s="15">
        <f t="shared" si="7"/>
        <v>865285</v>
      </c>
      <c r="U17" s="16"/>
      <c r="V17" s="17"/>
      <c r="W17" s="18"/>
      <c r="X17" s="18"/>
      <c r="Y17" s="18"/>
      <c r="Z17" s="18"/>
      <c r="AA17" s="3" t="b">
        <f t="shared" si="6"/>
        <v>1</v>
      </c>
      <c r="AB17" s="19">
        <f t="shared" si="2"/>
        <v>0.8</v>
      </c>
      <c r="AC17" s="20" t="b">
        <f t="shared" si="3"/>
        <v>1</v>
      </c>
      <c r="AD17" s="20" t="b">
        <f t="shared" si="4"/>
        <v>1</v>
      </c>
    </row>
    <row r="18" spans="1:30" ht="48" x14ac:dyDescent="0.25">
      <c r="A18" s="4">
        <v>16</v>
      </c>
      <c r="B18" s="21" t="s">
        <v>84</v>
      </c>
      <c r="C18" s="6"/>
      <c r="D18" s="7" t="s">
        <v>56</v>
      </c>
      <c r="E18" s="8">
        <v>2605023</v>
      </c>
      <c r="F18" s="7" t="s">
        <v>57</v>
      </c>
      <c r="G18" s="9" t="s">
        <v>85</v>
      </c>
      <c r="H18" s="7"/>
      <c r="I18" s="10"/>
      <c r="J18" s="9" t="s">
        <v>59</v>
      </c>
      <c r="K18" s="11"/>
      <c r="L18" s="12"/>
      <c r="M18" s="12"/>
      <c r="N18" s="13">
        <v>0.8</v>
      </c>
      <c r="O18" s="14"/>
      <c r="P18" s="14"/>
      <c r="Q18" s="15"/>
      <c r="R18" s="15"/>
      <c r="S18" s="15"/>
      <c r="T18" s="15"/>
      <c r="U18" s="16"/>
      <c r="V18" s="17"/>
      <c r="W18" s="18"/>
      <c r="X18" s="18"/>
      <c r="Y18" s="18"/>
      <c r="Z18" s="18"/>
      <c r="AA18" s="3" t="b">
        <f t="shared" si="6"/>
        <v>1</v>
      </c>
      <c r="AB18" s="19" t="e">
        <f t="shared" si="2"/>
        <v>#DIV/0!</v>
      </c>
      <c r="AC18" s="20" t="e">
        <f t="shared" si="3"/>
        <v>#DIV/0!</v>
      </c>
      <c r="AD18" s="20" t="b">
        <f t="shared" si="4"/>
        <v>1</v>
      </c>
    </row>
    <row r="19" spans="1:30" ht="24" x14ac:dyDescent="0.25">
      <c r="A19" s="4">
        <v>17</v>
      </c>
      <c r="B19" s="5" t="s">
        <v>86</v>
      </c>
      <c r="C19" s="6" t="s">
        <v>20</v>
      </c>
      <c r="D19" s="7" t="s">
        <v>21</v>
      </c>
      <c r="E19" s="8">
        <v>2611011</v>
      </c>
      <c r="F19" s="7" t="s">
        <v>22</v>
      </c>
      <c r="G19" s="9" t="s">
        <v>87</v>
      </c>
      <c r="H19" s="7" t="s">
        <v>24</v>
      </c>
      <c r="I19" s="10">
        <v>0.247</v>
      </c>
      <c r="J19" s="9" t="s">
        <v>25</v>
      </c>
      <c r="K19" s="11">
        <v>1690896.11</v>
      </c>
      <c r="L19" s="12">
        <v>1352716</v>
      </c>
      <c r="M19" s="12">
        <v>338180.1100000001</v>
      </c>
      <c r="N19" s="13">
        <v>0.8</v>
      </c>
      <c r="O19" s="14">
        <v>0</v>
      </c>
      <c r="P19" s="14">
        <v>0</v>
      </c>
      <c r="Q19" s="15">
        <v>0</v>
      </c>
      <c r="R19" s="15">
        <v>0</v>
      </c>
      <c r="S19" s="15">
        <v>0</v>
      </c>
      <c r="T19" s="15">
        <f t="shared" si="7"/>
        <v>1352716</v>
      </c>
      <c r="U19" s="16"/>
      <c r="V19" s="17"/>
      <c r="W19" s="18"/>
      <c r="X19" s="18"/>
      <c r="Y19" s="18"/>
      <c r="Z19" s="18"/>
      <c r="AA19" s="3" t="b">
        <f t="shared" si="6"/>
        <v>1</v>
      </c>
      <c r="AB19" s="19">
        <f t="shared" si="2"/>
        <v>0.8</v>
      </c>
      <c r="AC19" s="20" t="b">
        <f t="shared" si="3"/>
        <v>1</v>
      </c>
      <c r="AD19" s="20" t="b">
        <f t="shared" si="4"/>
        <v>1</v>
      </c>
    </row>
    <row r="20" spans="1:30" x14ac:dyDescent="0.25">
      <c r="A20" s="24">
        <v>18</v>
      </c>
      <c r="B20" s="36" t="s">
        <v>88</v>
      </c>
      <c r="C20" s="26" t="s">
        <v>89</v>
      </c>
      <c r="D20" s="27" t="s">
        <v>90</v>
      </c>
      <c r="E20" s="28">
        <v>2605033</v>
      </c>
      <c r="F20" s="27" t="s">
        <v>57</v>
      </c>
      <c r="G20" s="29" t="s">
        <v>91</v>
      </c>
      <c r="H20" s="27" t="s">
        <v>24</v>
      </c>
      <c r="I20" s="30">
        <v>0.13200000000000001</v>
      </c>
      <c r="J20" s="29" t="s">
        <v>92</v>
      </c>
      <c r="K20" s="31">
        <v>598879.89</v>
      </c>
      <c r="L20" s="32">
        <v>479103</v>
      </c>
      <c r="M20" s="32">
        <v>119776.89000000001</v>
      </c>
      <c r="N20" s="33">
        <v>0.8</v>
      </c>
      <c r="O20" s="34">
        <v>0</v>
      </c>
      <c r="P20" s="34">
        <v>0</v>
      </c>
      <c r="Q20" s="17">
        <v>0</v>
      </c>
      <c r="R20" s="17">
        <v>0</v>
      </c>
      <c r="S20" s="17">
        <v>0</v>
      </c>
      <c r="T20" s="16">
        <v>143731</v>
      </c>
      <c r="U20" s="16">
        <v>335372</v>
      </c>
      <c r="V20" s="17"/>
      <c r="W20" s="18"/>
      <c r="X20" s="18"/>
      <c r="Y20" s="18"/>
      <c r="Z20" s="18"/>
      <c r="AA20" s="3" t="b">
        <f t="shared" si="6"/>
        <v>1</v>
      </c>
      <c r="AB20" s="19">
        <f t="shared" si="2"/>
        <v>0.8</v>
      </c>
      <c r="AC20" s="20" t="b">
        <f t="shared" si="3"/>
        <v>1</v>
      </c>
      <c r="AD20" s="20" t="b">
        <f t="shared" si="4"/>
        <v>1</v>
      </c>
    </row>
    <row r="21" spans="1:30" ht="24" x14ac:dyDescent="0.25">
      <c r="A21" s="4">
        <v>19</v>
      </c>
      <c r="B21" s="5" t="s">
        <v>93</v>
      </c>
      <c r="C21" s="6" t="s">
        <v>20</v>
      </c>
      <c r="D21" s="7" t="s">
        <v>78</v>
      </c>
      <c r="E21" s="8">
        <v>2604053</v>
      </c>
      <c r="F21" s="7" t="s">
        <v>94</v>
      </c>
      <c r="G21" s="9" t="s">
        <v>95</v>
      </c>
      <c r="H21" s="7" t="s">
        <v>28</v>
      </c>
      <c r="I21" s="10">
        <v>0.499</v>
      </c>
      <c r="J21" s="9" t="s">
        <v>80</v>
      </c>
      <c r="K21" s="11">
        <v>688482.97</v>
      </c>
      <c r="L21" s="12">
        <v>481938</v>
      </c>
      <c r="M21" s="12">
        <v>206544.96999999997</v>
      </c>
      <c r="N21" s="13">
        <v>0.7</v>
      </c>
      <c r="O21" s="14">
        <v>0</v>
      </c>
      <c r="P21" s="14">
        <v>0</v>
      </c>
      <c r="Q21" s="15">
        <v>0</v>
      </c>
      <c r="R21" s="15">
        <v>0</v>
      </c>
      <c r="S21" s="15">
        <v>0</v>
      </c>
      <c r="T21" s="15">
        <f>L21</f>
        <v>481938</v>
      </c>
      <c r="U21" s="16"/>
      <c r="V21" s="17"/>
      <c r="W21" s="18"/>
      <c r="X21" s="18"/>
      <c r="Y21" s="18"/>
      <c r="Z21" s="18"/>
      <c r="AA21" s="3" t="b">
        <f t="shared" si="6"/>
        <v>1</v>
      </c>
      <c r="AB21" s="19">
        <f t="shared" si="2"/>
        <v>0.7</v>
      </c>
      <c r="AC21" s="20" t="b">
        <f t="shared" si="3"/>
        <v>1</v>
      </c>
      <c r="AD21" s="20" t="b">
        <f t="shared" si="4"/>
        <v>1</v>
      </c>
    </row>
    <row r="22" spans="1:30" ht="24" x14ac:dyDescent="0.25">
      <c r="A22" s="24">
        <v>20</v>
      </c>
      <c r="B22" s="36" t="s">
        <v>96</v>
      </c>
      <c r="C22" s="26" t="s">
        <v>89</v>
      </c>
      <c r="D22" s="27" t="s">
        <v>90</v>
      </c>
      <c r="E22" s="28">
        <v>2605033</v>
      </c>
      <c r="F22" s="27" t="s">
        <v>57</v>
      </c>
      <c r="G22" s="29" t="s">
        <v>97</v>
      </c>
      <c r="H22" s="27" t="s">
        <v>24</v>
      </c>
      <c r="I22" s="30">
        <v>0.33500000000000002</v>
      </c>
      <c r="J22" s="29" t="s">
        <v>92</v>
      </c>
      <c r="K22" s="31">
        <v>985346.94</v>
      </c>
      <c r="L22" s="32">
        <v>788277</v>
      </c>
      <c r="M22" s="32">
        <v>197069.93999999994</v>
      </c>
      <c r="N22" s="33">
        <v>0.8</v>
      </c>
      <c r="O22" s="34">
        <v>0</v>
      </c>
      <c r="P22" s="34">
        <v>0</v>
      </c>
      <c r="Q22" s="17">
        <v>0</v>
      </c>
      <c r="R22" s="17">
        <v>0</v>
      </c>
      <c r="S22" s="17">
        <v>0</v>
      </c>
      <c r="T22" s="37">
        <v>236483</v>
      </c>
      <c r="U22" s="37">
        <v>551794</v>
      </c>
      <c r="V22" s="17"/>
      <c r="W22" s="18"/>
      <c r="X22" s="18"/>
      <c r="Y22" s="18"/>
      <c r="Z22" s="18"/>
      <c r="AA22" s="3" t="b">
        <f t="shared" si="6"/>
        <v>1</v>
      </c>
      <c r="AB22" s="19">
        <f t="shared" si="2"/>
        <v>0.8</v>
      </c>
      <c r="AC22" s="20" t="b">
        <f t="shared" si="3"/>
        <v>1</v>
      </c>
      <c r="AD22" s="20" t="b">
        <f t="shared" si="4"/>
        <v>1</v>
      </c>
    </row>
    <row r="23" spans="1:30" ht="24" x14ac:dyDescent="0.25">
      <c r="A23" s="24">
        <v>21</v>
      </c>
      <c r="B23" s="36" t="s">
        <v>98</v>
      </c>
      <c r="C23" s="26" t="s">
        <v>89</v>
      </c>
      <c r="D23" s="27" t="s">
        <v>90</v>
      </c>
      <c r="E23" s="28">
        <v>2605033</v>
      </c>
      <c r="F23" s="27" t="s">
        <v>57</v>
      </c>
      <c r="G23" s="29" t="s">
        <v>99</v>
      </c>
      <c r="H23" s="27" t="s">
        <v>24</v>
      </c>
      <c r="I23" s="30">
        <v>0.26</v>
      </c>
      <c r="J23" s="29" t="s">
        <v>92</v>
      </c>
      <c r="K23" s="31">
        <v>839688.74</v>
      </c>
      <c r="L23" s="32">
        <v>671750</v>
      </c>
      <c r="M23" s="32">
        <v>167938.74</v>
      </c>
      <c r="N23" s="33">
        <v>0.8</v>
      </c>
      <c r="O23" s="34">
        <v>0</v>
      </c>
      <c r="P23" s="34">
        <v>0</v>
      </c>
      <c r="Q23" s="17">
        <v>0</v>
      </c>
      <c r="R23" s="17">
        <v>0</v>
      </c>
      <c r="S23" s="17">
        <v>0</v>
      </c>
      <c r="T23" s="37">
        <v>201525</v>
      </c>
      <c r="U23" s="37">
        <v>470225</v>
      </c>
      <c r="V23" s="17"/>
      <c r="W23" s="18"/>
      <c r="X23" s="18"/>
      <c r="Y23" s="18"/>
      <c r="Z23" s="18"/>
      <c r="AA23" s="3" t="b">
        <f t="shared" si="6"/>
        <v>1</v>
      </c>
      <c r="AB23" s="19">
        <f t="shared" si="2"/>
        <v>0.8</v>
      </c>
      <c r="AC23" s="20" t="b">
        <f t="shared" si="3"/>
        <v>1</v>
      </c>
      <c r="AD23" s="20" t="b">
        <f t="shared" si="4"/>
        <v>1</v>
      </c>
    </row>
    <row r="24" spans="1:30" ht="24" x14ac:dyDescent="0.25">
      <c r="A24" s="4">
        <v>22</v>
      </c>
      <c r="B24" s="5" t="s">
        <v>100</v>
      </c>
      <c r="C24" s="6" t="s">
        <v>20</v>
      </c>
      <c r="D24" s="7" t="s">
        <v>101</v>
      </c>
      <c r="E24" s="8">
        <v>2606053</v>
      </c>
      <c r="F24" s="7" t="s">
        <v>37</v>
      </c>
      <c r="G24" s="9" t="s">
        <v>102</v>
      </c>
      <c r="H24" s="7" t="s">
        <v>24</v>
      </c>
      <c r="I24" s="10">
        <v>0.98499999999999999</v>
      </c>
      <c r="J24" s="9" t="s">
        <v>103</v>
      </c>
      <c r="K24" s="11">
        <v>2028756.93</v>
      </c>
      <c r="L24" s="12">
        <v>1420129</v>
      </c>
      <c r="M24" s="12">
        <v>608627.92999999993</v>
      </c>
      <c r="N24" s="13">
        <v>0.7</v>
      </c>
      <c r="O24" s="14">
        <v>0</v>
      </c>
      <c r="P24" s="14">
        <v>0</v>
      </c>
      <c r="Q24" s="15">
        <v>0</v>
      </c>
      <c r="R24" s="15">
        <v>0</v>
      </c>
      <c r="S24" s="15">
        <v>0</v>
      </c>
      <c r="T24" s="15">
        <f t="shared" ref="T24:T30" si="8">L24</f>
        <v>1420129</v>
      </c>
      <c r="U24" s="37"/>
      <c r="V24" s="17"/>
      <c r="W24" s="18"/>
      <c r="X24" s="18"/>
      <c r="Y24" s="18"/>
      <c r="Z24" s="18"/>
      <c r="AA24" s="3" t="b">
        <f t="shared" si="6"/>
        <v>1</v>
      </c>
      <c r="AB24" s="19">
        <f t="shared" si="2"/>
        <v>0.7</v>
      </c>
      <c r="AC24" s="20" t="b">
        <f t="shared" si="3"/>
        <v>1</v>
      </c>
      <c r="AD24" s="20" t="b">
        <f t="shared" si="4"/>
        <v>1</v>
      </c>
    </row>
    <row r="25" spans="1:30" ht="24" x14ac:dyDescent="0.25">
      <c r="A25" s="4">
        <v>23</v>
      </c>
      <c r="B25" s="5" t="s">
        <v>104</v>
      </c>
      <c r="C25" s="6" t="s">
        <v>20</v>
      </c>
      <c r="D25" s="7" t="s">
        <v>21</v>
      </c>
      <c r="E25" s="8">
        <v>2611011</v>
      </c>
      <c r="F25" s="7" t="s">
        <v>22</v>
      </c>
      <c r="G25" s="9" t="s">
        <v>105</v>
      </c>
      <c r="H25" s="7" t="s">
        <v>28</v>
      </c>
      <c r="I25" s="10">
        <v>0.45</v>
      </c>
      <c r="J25" s="9" t="s">
        <v>83</v>
      </c>
      <c r="K25" s="11">
        <v>1049076.4099999999</v>
      </c>
      <c r="L25" s="12">
        <v>839261</v>
      </c>
      <c r="M25" s="12">
        <v>209815.40999999992</v>
      </c>
      <c r="N25" s="13">
        <v>0.8</v>
      </c>
      <c r="O25" s="14">
        <v>0</v>
      </c>
      <c r="P25" s="14">
        <v>0</v>
      </c>
      <c r="Q25" s="15">
        <v>0</v>
      </c>
      <c r="R25" s="15">
        <v>0</v>
      </c>
      <c r="S25" s="15">
        <v>0</v>
      </c>
      <c r="T25" s="15">
        <f t="shared" si="8"/>
        <v>839261</v>
      </c>
      <c r="U25" s="37"/>
      <c r="V25" s="17"/>
      <c r="W25" s="18"/>
      <c r="X25" s="18"/>
      <c r="Y25" s="18"/>
      <c r="Z25" s="18"/>
      <c r="AA25" s="3" t="b">
        <f t="shared" si="6"/>
        <v>1</v>
      </c>
      <c r="AB25" s="19">
        <f t="shared" si="2"/>
        <v>0.8</v>
      </c>
      <c r="AC25" s="20" t="b">
        <f t="shared" si="3"/>
        <v>1</v>
      </c>
      <c r="AD25" s="20" t="b">
        <f t="shared" si="4"/>
        <v>1</v>
      </c>
    </row>
    <row r="26" spans="1:30" ht="24" x14ac:dyDescent="0.25">
      <c r="A26" s="4">
        <v>24</v>
      </c>
      <c r="B26" s="5" t="s">
        <v>106</v>
      </c>
      <c r="C26" s="6" t="s">
        <v>20</v>
      </c>
      <c r="D26" s="7" t="s">
        <v>21</v>
      </c>
      <c r="E26" s="8">
        <v>2611011</v>
      </c>
      <c r="F26" s="7" t="s">
        <v>22</v>
      </c>
      <c r="G26" s="9" t="s">
        <v>107</v>
      </c>
      <c r="H26" s="7" t="s">
        <v>24</v>
      </c>
      <c r="I26" s="10">
        <v>0.32600000000000001</v>
      </c>
      <c r="J26" s="9" t="s">
        <v>83</v>
      </c>
      <c r="K26" s="11">
        <v>2679242.75</v>
      </c>
      <c r="L26" s="12">
        <v>2143394</v>
      </c>
      <c r="M26" s="12">
        <v>535848.75</v>
      </c>
      <c r="N26" s="13">
        <v>0.8</v>
      </c>
      <c r="O26" s="14">
        <v>0</v>
      </c>
      <c r="P26" s="14">
        <v>0</v>
      </c>
      <c r="Q26" s="15">
        <v>0</v>
      </c>
      <c r="R26" s="15">
        <v>0</v>
      </c>
      <c r="S26" s="15">
        <v>0</v>
      </c>
      <c r="T26" s="15">
        <f t="shared" si="8"/>
        <v>2143394</v>
      </c>
      <c r="U26" s="16"/>
      <c r="V26" s="17"/>
      <c r="W26" s="18"/>
      <c r="X26" s="18"/>
      <c r="Y26" s="18"/>
      <c r="Z26" s="18"/>
      <c r="AA26" s="3" t="b">
        <f t="shared" si="6"/>
        <v>1</v>
      </c>
      <c r="AB26" s="19">
        <f t="shared" si="2"/>
        <v>0.8</v>
      </c>
      <c r="AC26" s="20" t="b">
        <f t="shared" si="3"/>
        <v>1</v>
      </c>
      <c r="AD26" s="20" t="b">
        <f t="shared" si="4"/>
        <v>1</v>
      </c>
    </row>
    <row r="27" spans="1:30" ht="24" x14ac:dyDescent="0.25">
      <c r="A27" s="4">
        <v>25</v>
      </c>
      <c r="B27" s="5" t="s">
        <v>108</v>
      </c>
      <c r="C27" s="6" t="s">
        <v>20</v>
      </c>
      <c r="D27" s="7" t="s">
        <v>109</v>
      </c>
      <c r="E27" s="8">
        <v>2604143</v>
      </c>
      <c r="F27" s="7" t="s">
        <v>45</v>
      </c>
      <c r="G27" s="9" t="s">
        <v>110</v>
      </c>
      <c r="H27" s="7" t="s">
        <v>24</v>
      </c>
      <c r="I27" s="10">
        <v>5.8999999999999997E-2</v>
      </c>
      <c r="J27" s="9" t="s">
        <v>111</v>
      </c>
      <c r="K27" s="11">
        <v>334885.57</v>
      </c>
      <c r="L27" s="12">
        <v>267908</v>
      </c>
      <c r="M27" s="12">
        <v>66977.570000000007</v>
      </c>
      <c r="N27" s="13">
        <v>0.8</v>
      </c>
      <c r="O27" s="14">
        <v>0</v>
      </c>
      <c r="P27" s="14">
        <v>0</v>
      </c>
      <c r="Q27" s="15">
        <v>0</v>
      </c>
      <c r="R27" s="15">
        <v>0</v>
      </c>
      <c r="S27" s="15">
        <v>0</v>
      </c>
      <c r="T27" s="15">
        <f t="shared" si="8"/>
        <v>267908</v>
      </c>
      <c r="U27" s="16"/>
      <c r="V27" s="17"/>
      <c r="W27" s="18"/>
      <c r="X27" s="18"/>
      <c r="Y27" s="18"/>
      <c r="Z27" s="18"/>
      <c r="AA27" s="3" t="b">
        <f t="shared" si="6"/>
        <v>1</v>
      </c>
      <c r="AB27" s="19">
        <f t="shared" si="2"/>
        <v>0.8</v>
      </c>
      <c r="AC27" s="20" t="b">
        <f t="shared" si="3"/>
        <v>1</v>
      </c>
      <c r="AD27" s="20" t="b">
        <f t="shared" si="4"/>
        <v>1</v>
      </c>
    </row>
    <row r="28" spans="1:30" x14ac:dyDescent="0.25">
      <c r="A28" s="4">
        <v>26</v>
      </c>
      <c r="B28" s="5" t="s">
        <v>112</v>
      </c>
      <c r="C28" s="6" t="s">
        <v>20</v>
      </c>
      <c r="D28" s="7" t="s">
        <v>109</v>
      </c>
      <c r="E28" s="8">
        <v>2604143</v>
      </c>
      <c r="F28" s="7" t="s">
        <v>45</v>
      </c>
      <c r="G28" s="9" t="s">
        <v>113</v>
      </c>
      <c r="H28" s="7" t="s">
        <v>24</v>
      </c>
      <c r="I28" s="10">
        <v>0.104</v>
      </c>
      <c r="J28" s="9" t="s">
        <v>111</v>
      </c>
      <c r="K28" s="11">
        <v>505477.71</v>
      </c>
      <c r="L28" s="12">
        <v>404382</v>
      </c>
      <c r="M28" s="12">
        <v>101095.71000000002</v>
      </c>
      <c r="N28" s="13">
        <v>0.8</v>
      </c>
      <c r="O28" s="14">
        <v>0</v>
      </c>
      <c r="P28" s="14">
        <v>0</v>
      </c>
      <c r="Q28" s="15">
        <v>0</v>
      </c>
      <c r="R28" s="15">
        <v>0</v>
      </c>
      <c r="S28" s="15">
        <v>0</v>
      </c>
      <c r="T28" s="15">
        <f t="shared" si="8"/>
        <v>404382</v>
      </c>
      <c r="U28" s="16"/>
      <c r="V28" s="17"/>
      <c r="W28" s="18"/>
      <c r="X28" s="18"/>
      <c r="Y28" s="18"/>
      <c r="Z28" s="18"/>
      <c r="AA28" s="3" t="b">
        <f t="shared" si="6"/>
        <v>1</v>
      </c>
      <c r="AB28" s="19">
        <f t="shared" si="2"/>
        <v>0.8</v>
      </c>
      <c r="AC28" s="20" t="b">
        <f t="shared" si="3"/>
        <v>1</v>
      </c>
      <c r="AD28" s="20" t="b">
        <f t="shared" si="4"/>
        <v>1</v>
      </c>
    </row>
    <row r="29" spans="1:30" x14ac:dyDescent="0.25">
      <c r="A29" s="4">
        <v>27</v>
      </c>
      <c r="B29" s="5" t="s">
        <v>114</v>
      </c>
      <c r="C29" s="6" t="s">
        <v>20</v>
      </c>
      <c r="D29" s="7" t="s">
        <v>109</v>
      </c>
      <c r="E29" s="8">
        <v>2604143</v>
      </c>
      <c r="F29" s="7" t="s">
        <v>45</v>
      </c>
      <c r="G29" s="9" t="s">
        <v>115</v>
      </c>
      <c r="H29" s="7" t="s">
        <v>24</v>
      </c>
      <c r="I29" s="10">
        <v>7.8E-2</v>
      </c>
      <c r="J29" s="9" t="s">
        <v>111</v>
      </c>
      <c r="K29" s="11">
        <v>369888.06</v>
      </c>
      <c r="L29" s="12">
        <v>295910</v>
      </c>
      <c r="M29" s="12">
        <v>73978.06</v>
      </c>
      <c r="N29" s="13">
        <v>0.8</v>
      </c>
      <c r="O29" s="14">
        <v>0</v>
      </c>
      <c r="P29" s="14">
        <v>0</v>
      </c>
      <c r="Q29" s="15">
        <v>0</v>
      </c>
      <c r="R29" s="15">
        <v>0</v>
      </c>
      <c r="S29" s="15">
        <v>0</v>
      </c>
      <c r="T29" s="15">
        <f t="shared" si="8"/>
        <v>295910</v>
      </c>
      <c r="U29" s="16"/>
      <c r="V29" s="17"/>
      <c r="W29" s="18"/>
      <c r="X29" s="18"/>
      <c r="Y29" s="18"/>
      <c r="Z29" s="18"/>
      <c r="AA29" s="3" t="b">
        <f t="shared" si="6"/>
        <v>1</v>
      </c>
      <c r="AB29" s="19">
        <f t="shared" si="2"/>
        <v>0.8</v>
      </c>
      <c r="AC29" s="20" t="b">
        <f t="shared" si="3"/>
        <v>1</v>
      </c>
      <c r="AD29" s="20" t="b">
        <f t="shared" si="4"/>
        <v>1</v>
      </c>
    </row>
    <row r="30" spans="1:30" ht="24" x14ac:dyDescent="0.25">
      <c r="A30" s="4">
        <v>28</v>
      </c>
      <c r="B30" s="5" t="s">
        <v>116</v>
      </c>
      <c r="C30" s="6" t="s">
        <v>20</v>
      </c>
      <c r="D30" s="7" t="s">
        <v>101</v>
      </c>
      <c r="E30" s="8">
        <v>2606053</v>
      </c>
      <c r="F30" s="7" t="s">
        <v>37</v>
      </c>
      <c r="G30" s="9" t="s">
        <v>117</v>
      </c>
      <c r="H30" s="7" t="s">
        <v>24</v>
      </c>
      <c r="I30" s="10">
        <v>0.97</v>
      </c>
      <c r="J30" s="9" t="s">
        <v>103</v>
      </c>
      <c r="K30" s="11">
        <v>2535765.7799999998</v>
      </c>
      <c r="L30" s="12">
        <v>1775036</v>
      </c>
      <c r="M30" s="12">
        <v>760729.7799999998</v>
      </c>
      <c r="N30" s="13">
        <v>0.7</v>
      </c>
      <c r="O30" s="14">
        <v>0</v>
      </c>
      <c r="P30" s="14">
        <v>0</v>
      </c>
      <c r="Q30" s="15">
        <v>0</v>
      </c>
      <c r="R30" s="15">
        <v>0</v>
      </c>
      <c r="S30" s="15">
        <v>0</v>
      </c>
      <c r="T30" s="15">
        <f t="shared" si="8"/>
        <v>1775036</v>
      </c>
      <c r="U30" s="16"/>
      <c r="V30" s="17"/>
      <c r="W30" s="18"/>
      <c r="X30" s="18"/>
      <c r="Y30" s="18"/>
      <c r="Z30" s="18"/>
      <c r="AA30" s="3" t="b">
        <f t="shared" si="6"/>
        <v>1</v>
      </c>
      <c r="AB30" s="19">
        <f t="shared" si="2"/>
        <v>0.7</v>
      </c>
      <c r="AC30" s="20" t="b">
        <f t="shared" si="3"/>
        <v>1</v>
      </c>
      <c r="AD30" s="20" t="b">
        <f t="shared" si="4"/>
        <v>1</v>
      </c>
    </row>
    <row r="31" spans="1:30" ht="20.100000000000001" customHeight="1" x14ac:dyDescent="0.25">
      <c r="A31" s="57" t="s">
        <v>118</v>
      </c>
      <c r="B31" s="57"/>
      <c r="C31" s="57"/>
      <c r="D31" s="57"/>
      <c r="E31" s="57"/>
      <c r="F31" s="57"/>
      <c r="G31" s="57"/>
      <c r="H31" s="57"/>
      <c r="I31" s="38">
        <f>SUM(I3:I30)</f>
        <v>10.389999999999997</v>
      </c>
      <c r="J31" s="39" t="s">
        <v>119</v>
      </c>
      <c r="K31" s="40">
        <f>SUM(K3:K30)</f>
        <v>22674236.460000001</v>
      </c>
      <c r="L31" s="40">
        <f>SUM(L3:L30)</f>
        <v>17389476</v>
      </c>
      <c r="M31" s="40">
        <f>SUM(M3:M30)</f>
        <v>5284760.459999999</v>
      </c>
      <c r="N31" s="41" t="s">
        <v>119</v>
      </c>
      <c r="O31" s="42">
        <f t="shared" ref="O31:Z31" si="9">SUM(O3:O30)</f>
        <v>0</v>
      </c>
      <c r="P31" s="42">
        <f t="shared" si="9"/>
        <v>0</v>
      </c>
      <c r="Q31" s="42">
        <f t="shared" si="9"/>
        <v>0</v>
      </c>
      <c r="R31" s="42">
        <f t="shared" si="9"/>
        <v>0</v>
      </c>
      <c r="S31" s="42">
        <f t="shared" si="9"/>
        <v>0</v>
      </c>
      <c r="T31" s="42">
        <f t="shared" si="9"/>
        <v>16032085</v>
      </c>
      <c r="U31" s="42">
        <f t="shared" si="9"/>
        <v>1357391</v>
      </c>
      <c r="V31" s="42">
        <f t="shared" si="9"/>
        <v>0</v>
      </c>
      <c r="W31" s="42">
        <f t="shared" si="9"/>
        <v>0</v>
      </c>
      <c r="X31" s="42">
        <f t="shared" si="9"/>
        <v>0</v>
      </c>
      <c r="Y31" s="42">
        <f t="shared" si="9"/>
        <v>0</v>
      </c>
      <c r="Z31" s="42">
        <f t="shared" si="9"/>
        <v>0</v>
      </c>
      <c r="AA31" s="3" t="b">
        <f t="shared" si="6"/>
        <v>1</v>
      </c>
      <c r="AB31" s="19">
        <f t="shared" si="2"/>
        <v>0.76690000000000003</v>
      </c>
      <c r="AC31" s="20" t="s">
        <v>119</v>
      </c>
      <c r="AD31" s="20" t="b">
        <f t="shared" si="4"/>
        <v>1</v>
      </c>
    </row>
    <row r="32" spans="1:30" ht="20.100000000000001" customHeight="1" x14ac:dyDescent="0.25">
      <c r="A32" s="60" t="s">
        <v>120</v>
      </c>
      <c r="B32" s="61"/>
      <c r="C32" s="61"/>
      <c r="D32" s="61"/>
      <c r="E32" s="61"/>
      <c r="F32" s="61"/>
      <c r="G32" s="61"/>
      <c r="H32" s="62"/>
      <c r="I32" s="38">
        <f>SUMIF($C$3:$C$30,"N",I3:I30)</f>
        <v>9.6629999999999985</v>
      </c>
      <c r="J32" s="39" t="s">
        <v>119</v>
      </c>
      <c r="K32" s="40">
        <f>SUMIF($C$3:$C$30,"N",K3:K30)</f>
        <v>20250320.890000001</v>
      </c>
      <c r="L32" s="40">
        <f>SUMIF($C$3:$C$30,"N",L3:L30)</f>
        <v>15450346</v>
      </c>
      <c r="M32" s="40">
        <f>SUMIF($C$3:$C$30,"N",M3:M30)</f>
        <v>4799974.8899999987</v>
      </c>
      <c r="N32" s="41" t="s">
        <v>119</v>
      </c>
      <c r="O32" s="42">
        <f t="shared" ref="O32:Z32" si="10">SUMIF($C$3:$C$30,"N",O3:O30)</f>
        <v>0</v>
      </c>
      <c r="P32" s="42">
        <f t="shared" si="10"/>
        <v>0</v>
      </c>
      <c r="Q32" s="42">
        <f t="shared" si="10"/>
        <v>0</v>
      </c>
      <c r="R32" s="42">
        <f t="shared" si="10"/>
        <v>0</v>
      </c>
      <c r="S32" s="42">
        <f t="shared" si="10"/>
        <v>0</v>
      </c>
      <c r="T32" s="42">
        <f t="shared" si="10"/>
        <v>15450346</v>
      </c>
      <c r="U32" s="42">
        <f t="shared" si="10"/>
        <v>0</v>
      </c>
      <c r="V32" s="42">
        <f t="shared" si="10"/>
        <v>0</v>
      </c>
      <c r="W32" s="42">
        <f t="shared" si="10"/>
        <v>0</v>
      </c>
      <c r="X32" s="42">
        <f t="shared" si="10"/>
        <v>0</v>
      </c>
      <c r="Y32" s="42">
        <f t="shared" si="10"/>
        <v>0</v>
      </c>
      <c r="Z32" s="42">
        <f t="shared" si="10"/>
        <v>0</v>
      </c>
      <c r="AA32" s="3" t="b">
        <f t="shared" si="6"/>
        <v>1</v>
      </c>
      <c r="AB32" s="19">
        <f t="shared" si="2"/>
        <v>0.76300000000000001</v>
      </c>
      <c r="AC32" s="20" t="s">
        <v>119</v>
      </c>
      <c r="AD32" s="20" t="b">
        <f t="shared" si="4"/>
        <v>1</v>
      </c>
    </row>
    <row r="33" spans="1:30" ht="20.100000000000001" customHeight="1" x14ac:dyDescent="0.25">
      <c r="A33" s="63" t="s">
        <v>121</v>
      </c>
      <c r="B33" s="63"/>
      <c r="C33" s="63"/>
      <c r="D33" s="63"/>
      <c r="E33" s="63"/>
      <c r="F33" s="63"/>
      <c r="G33" s="63"/>
      <c r="H33" s="63"/>
      <c r="I33" s="43">
        <f>SUMIF($C$3:$C$30,"W",I3:I30)</f>
        <v>0.72700000000000009</v>
      </c>
      <c r="J33" s="44" t="s">
        <v>119</v>
      </c>
      <c r="K33" s="45">
        <f>SUMIF($C$3:$C$30,"W",K3:K30)</f>
        <v>2423915.5700000003</v>
      </c>
      <c r="L33" s="45">
        <f>SUMIF($C$3:$C$30,"W",L3:L30)</f>
        <v>1939130</v>
      </c>
      <c r="M33" s="45">
        <f>SUMIF($C$3:$C$30,"W",M3:M30)</f>
        <v>484785.56999999995</v>
      </c>
      <c r="N33" s="46" t="s">
        <v>119</v>
      </c>
      <c r="O33" s="47">
        <f t="shared" ref="O33:Z33" si="11">SUMIF($C$3:$C$30,"W",O3:O30)</f>
        <v>0</v>
      </c>
      <c r="P33" s="47">
        <f t="shared" si="11"/>
        <v>0</v>
      </c>
      <c r="Q33" s="47">
        <f t="shared" si="11"/>
        <v>0</v>
      </c>
      <c r="R33" s="47">
        <f t="shared" si="11"/>
        <v>0</v>
      </c>
      <c r="S33" s="47">
        <f t="shared" si="11"/>
        <v>0</v>
      </c>
      <c r="T33" s="47">
        <f t="shared" si="11"/>
        <v>581739</v>
      </c>
      <c r="U33" s="47">
        <f t="shared" si="11"/>
        <v>1357391</v>
      </c>
      <c r="V33" s="47">
        <f t="shared" si="11"/>
        <v>0</v>
      </c>
      <c r="W33" s="47">
        <f t="shared" si="11"/>
        <v>0</v>
      </c>
      <c r="X33" s="47">
        <f t="shared" si="11"/>
        <v>0</v>
      </c>
      <c r="Y33" s="47">
        <f t="shared" si="11"/>
        <v>0</v>
      </c>
      <c r="Z33" s="47">
        <f t="shared" si="11"/>
        <v>0</v>
      </c>
      <c r="AA33" s="3" t="b">
        <f t="shared" si="6"/>
        <v>1</v>
      </c>
      <c r="AB33" s="19">
        <f t="shared" si="2"/>
        <v>0.8</v>
      </c>
      <c r="AC33" s="20" t="s">
        <v>119</v>
      </c>
      <c r="AD33" s="20" t="b">
        <f t="shared" si="4"/>
        <v>1</v>
      </c>
    </row>
    <row r="34" spans="1:30" x14ac:dyDescent="0.25">
      <c r="A34" s="48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50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D34" s="51"/>
    </row>
    <row r="35" spans="1:30" x14ac:dyDescent="0.25">
      <c r="A35" s="52" t="s">
        <v>122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50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</row>
    <row r="36" spans="1:30" x14ac:dyDescent="0.25">
      <c r="A36" s="53" t="s">
        <v>123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50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</row>
    <row r="37" spans="1:30" x14ac:dyDescent="0.25">
      <c r="A37" s="52" t="s">
        <v>124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50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</row>
    <row r="38" spans="1:30" x14ac:dyDescent="0.25">
      <c r="A38" s="54"/>
    </row>
  </sheetData>
  <mergeCells count="18">
    <mergeCell ref="A33:H33"/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F1:F2"/>
    <mergeCell ref="M1:M2"/>
    <mergeCell ref="N1:N2"/>
    <mergeCell ref="O1:Z1"/>
    <mergeCell ref="A31:H31"/>
    <mergeCell ref="A32:H32"/>
    <mergeCell ref="K1:K2"/>
    <mergeCell ref="L1:L2"/>
  </mergeCells>
  <conditionalFormatting sqref="AA3:AC33">
    <cfRule type="containsText" dxfId="3" priority="2" operator="containsText" text="fałsz">
      <formula>NOT(ISERROR(SEARCH("fałsz",AA3)))</formula>
    </cfRule>
  </conditionalFormatting>
  <conditionalFormatting sqref="AB31:AD31 AA31:AA33 AA3:AD30">
    <cfRule type="cellIs" dxfId="2" priority="4" operator="equal">
      <formula>FALSE</formula>
    </cfRule>
  </conditionalFormatting>
  <conditionalFormatting sqref="AB32:AC33">
    <cfRule type="cellIs" dxfId="1" priority="3" operator="equal">
      <formula>FALSE</formula>
    </cfRule>
  </conditionalFormatting>
  <conditionalFormatting sqref="AD32:AD34">
    <cfRule type="cellIs" dxfId="0" priority="1" operator="equal">
      <formula>FALSE</formula>
    </cfRule>
  </conditionalFormatting>
  <dataValidations count="3">
    <dataValidation type="list" allowBlank="1" showInputMessage="1" showErrorMessage="1" sqref="C3:C30" xr:uid="{E795A8D5-4200-4475-AC22-B5DFE48D131E}">
      <formula1>"N,K,W"</formula1>
    </dataValidation>
    <dataValidation type="list" allowBlank="1" showInputMessage="1" showErrorMessage="1" sqref="C13:C30 C3:C11" xr:uid="{1D77C2B1-4227-40E2-BF8E-C54B3431A2B4}">
      <formula1>"N,W"</formula1>
    </dataValidation>
    <dataValidation type="list" allowBlank="1" showInputMessage="1" showErrorMessage="1" sqref="G13:G30 H3:H30 G3:G11" xr:uid="{5687E1AB-0AA5-49BF-A5F8-0AD4B40AE08B}">
      <formula1>"B,P,R"</formula1>
    </dataValidation>
  </dataValidations>
  <pageMargins left="0.23622047244094491" right="0.23622047244094491" top="0.74803149606299213" bottom="0.74803149606299213" header="0.31496062992125984" footer="0.31496062992125984"/>
  <pageSetup paperSize="9" scale="36" fitToHeight="0" orientation="landscape" horizontalDpi="200" verticalDpi="200" r:id="rId1"/>
  <headerFooter>
    <oddHeader>&amp;LWojewództwo świętokrzyskie - zadania gminne lista rezerwowa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gm rez</vt:lpstr>
      <vt:lpstr>'gm rez'!Obszar_wydruku</vt:lpstr>
      <vt:lpstr>'gm rez'!Tytuły_wydruku</vt:lpstr>
    </vt:vector>
  </TitlesOfParts>
  <Company>SUW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Jalosinska, Malgorzata</dc:creator>
  <cp:lastModifiedBy>Jalosinska, Malgorzata</cp:lastModifiedBy>
  <dcterms:created xsi:type="dcterms:W3CDTF">2024-12-06T12:47:00Z</dcterms:created>
  <dcterms:modified xsi:type="dcterms:W3CDTF">2024-12-06T12:52:47Z</dcterms:modified>
</cp:coreProperties>
</file>