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4 - NABÓR A RFRD 2024\LISTA zmieniona nr 8 - A RFRD 2024\"/>
    </mc:Choice>
  </mc:AlternateContent>
  <xr:revisionPtr revIDLastSave="0" documentId="13_ncr:1_{5A85BF9F-7BBC-4038-93F2-75084B83FFC6}" xr6:coauthVersionLast="36" xr6:coauthVersionMax="36" xr10:uidLastSave="{00000000-0000-0000-0000-000000000000}"/>
  <bookViews>
    <workbookView xWindow="0" yWindow="0" windowWidth="28800" windowHeight="11325" xr2:uid="{1867F656-3B3C-4834-A4A7-D033B90FAE5E}"/>
  </bookViews>
  <sheets>
    <sheet name="pow rez" sheetId="1" r:id="rId1"/>
  </sheets>
  <externalReferences>
    <externalReference r:id="rId2"/>
  </externalReferences>
  <definedNames>
    <definedName name="_xlnm._FilterDatabase" localSheetId="0" hidden="1">'pow rez'!$D$1:$D$42</definedName>
    <definedName name="_xlnm.Print_Area" localSheetId="0">'pow rez'!$A$1:$Y$41</definedName>
    <definedName name="_xlnm.Print_Titles" localSheetId="0">'pow rez'!$1:$2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7" i="1" l="1"/>
  <c r="X37" i="1"/>
  <c r="W37" i="1"/>
  <c r="V37" i="1"/>
  <c r="U37" i="1"/>
  <c r="T37" i="1"/>
  <c r="S37" i="1"/>
  <c r="R37" i="1"/>
  <c r="Q37" i="1"/>
  <c r="P37" i="1"/>
  <c r="O37" i="1"/>
  <c r="N37" i="1"/>
  <c r="L37" i="1"/>
  <c r="K37" i="1"/>
  <c r="AC30" i="1" s="1"/>
  <c r="J37" i="1"/>
  <c r="AC37" i="1" s="1"/>
  <c r="H37" i="1"/>
  <c r="Y36" i="1"/>
  <c r="X36" i="1"/>
  <c r="W36" i="1"/>
  <c r="V36" i="1"/>
  <c r="U36" i="1"/>
  <c r="T36" i="1"/>
  <c r="R36" i="1"/>
  <c r="Q36" i="1"/>
  <c r="P36" i="1"/>
  <c r="O36" i="1"/>
  <c r="N36" i="1"/>
  <c r="J36" i="1"/>
  <c r="H36" i="1"/>
  <c r="Y35" i="1"/>
  <c r="X35" i="1"/>
  <c r="W35" i="1"/>
  <c r="V35" i="1"/>
  <c r="U35" i="1"/>
  <c r="T35" i="1"/>
  <c r="R35" i="1"/>
  <c r="Q35" i="1"/>
  <c r="P35" i="1"/>
  <c r="O35" i="1"/>
  <c r="N35" i="1"/>
  <c r="J35" i="1"/>
  <c r="H35" i="1"/>
  <c r="AC34" i="1"/>
  <c r="K34" i="1"/>
  <c r="K35" i="1" s="1"/>
  <c r="AC33" i="1"/>
  <c r="AA33" i="1"/>
  <c r="AB33" i="1" s="1"/>
  <c r="Z33" i="1"/>
  <c r="S33" i="1"/>
  <c r="AC32" i="1"/>
  <c r="AB32" i="1"/>
  <c r="AA32" i="1"/>
  <c r="Z32" i="1"/>
  <c r="S32" i="1"/>
  <c r="AC31" i="1"/>
  <c r="AA31" i="1"/>
  <c r="AB31" i="1" s="1"/>
  <c r="Z31" i="1"/>
  <c r="AA30" i="1"/>
  <c r="AB30" i="1" s="1"/>
  <c r="S30" i="1"/>
  <c r="Z30" i="1" s="1"/>
  <c r="AB29" i="1"/>
  <c r="AA29" i="1"/>
  <c r="S29" i="1"/>
  <c r="Z29" i="1" s="1"/>
  <c r="AA28" i="1"/>
  <c r="AB28" i="1" s="1"/>
  <c r="S28" i="1"/>
  <c r="Z28" i="1" s="1"/>
  <c r="AB27" i="1"/>
  <c r="AA27" i="1"/>
  <c r="Z27" i="1"/>
  <c r="S27" i="1"/>
  <c r="AC26" i="1"/>
  <c r="AA26" i="1"/>
  <c r="AB26" i="1" s="1"/>
  <c r="S26" i="1"/>
  <c r="Z26" i="1" s="1"/>
  <c r="AC25" i="1"/>
  <c r="AA25" i="1"/>
  <c r="AB25" i="1" s="1"/>
  <c r="Z25" i="1"/>
  <c r="S25" i="1"/>
  <c r="AC24" i="1"/>
  <c r="AA24" i="1"/>
  <c r="AB24" i="1" s="1"/>
  <c r="S24" i="1"/>
  <c r="Z24" i="1" s="1"/>
  <c r="AC23" i="1"/>
  <c r="AB23" i="1"/>
  <c r="AA23" i="1"/>
  <c r="Z23" i="1"/>
  <c r="AC22" i="1"/>
  <c r="AB22" i="1"/>
  <c r="AA22" i="1"/>
  <c r="Z22" i="1"/>
  <c r="S22" i="1"/>
  <c r="AC21" i="1"/>
  <c r="AA21" i="1"/>
  <c r="AB21" i="1" s="1"/>
  <c r="Z21" i="1"/>
  <c r="AC20" i="1"/>
  <c r="AB20" i="1"/>
  <c r="AA20" i="1"/>
  <c r="Z20" i="1"/>
  <c r="AC19" i="1"/>
  <c r="AA19" i="1"/>
  <c r="AB19" i="1" s="1"/>
  <c r="Z19" i="1"/>
  <c r="S19" i="1"/>
  <c r="AC18" i="1"/>
  <c r="AB18" i="1"/>
  <c r="AA18" i="1"/>
  <c r="Z18" i="1"/>
  <c r="S18" i="1"/>
  <c r="AC17" i="1"/>
  <c r="AA17" i="1"/>
  <c r="AB17" i="1" s="1"/>
  <c r="S17" i="1"/>
  <c r="Z17" i="1" s="1"/>
  <c r="AC16" i="1"/>
  <c r="AB16" i="1"/>
  <c r="AA16" i="1"/>
  <c r="Z16" i="1"/>
  <c r="S16" i="1"/>
  <c r="AC15" i="1"/>
  <c r="AB15" i="1"/>
  <c r="AA15" i="1"/>
  <c r="S15" i="1"/>
  <c r="AC14" i="1"/>
  <c r="AB14" i="1"/>
  <c r="AA14" i="1"/>
  <c r="Z14" i="1"/>
  <c r="AC13" i="1"/>
  <c r="AB13" i="1"/>
  <c r="AA13" i="1"/>
  <c r="Z13" i="1"/>
  <c r="S13" i="1"/>
  <c r="AC12" i="1"/>
  <c r="AA12" i="1"/>
  <c r="AB12" i="1" s="1"/>
  <c r="Z12" i="1"/>
  <c r="AC11" i="1"/>
  <c r="AB11" i="1"/>
  <c r="AA11" i="1"/>
  <c r="Z11" i="1"/>
  <c r="AC10" i="1"/>
  <c r="AA10" i="1"/>
  <c r="AB10" i="1" s="1"/>
  <c r="Z10" i="1"/>
  <c r="S10" i="1"/>
  <c r="AC9" i="1"/>
  <c r="AB9" i="1"/>
  <c r="AA9" i="1"/>
  <c r="Z9" i="1"/>
  <c r="AC8" i="1"/>
  <c r="AB8" i="1"/>
  <c r="AA8" i="1"/>
  <c r="Z8" i="1"/>
  <c r="AC7" i="1"/>
  <c r="AB7" i="1"/>
  <c r="AA7" i="1"/>
  <c r="Z7" i="1"/>
  <c r="S7" i="1"/>
  <c r="AC6" i="1"/>
  <c r="AA6" i="1"/>
  <c r="AB6" i="1" s="1"/>
  <c r="Z6" i="1"/>
  <c r="S6" i="1"/>
  <c r="AC5" i="1"/>
  <c r="AB5" i="1"/>
  <c r="AA5" i="1"/>
  <c r="Z5" i="1"/>
  <c r="AC4" i="1"/>
  <c r="AB4" i="1"/>
  <c r="AA4" i="1"/>
  <c r="Z4" i="1"/>
  <c r="AC3" i="1"/>
  <c r="AB3" i="1"/>
  <c r="AA3" i="1"/>
  <c r="Z3" i="1"/>
  <c r="AA35" i="1" l="1"/>
  <c r="S36" i="1"/>
  <c r="AA34" i="1"/>
  <c r="AB34" i="1" s="1"/>
  <c r="K36" i="1"/>
  <c r="Z15" i="1"/>
  <c r="L34" i="1"/>
  <c r="Z37" i="1"/>
  <c r="S34" i="1"/>
  <c r="S35" i="1" s="1"/>
  <c r="Z35" i="1" s="1"/>
  <c r="AA37" i="1"/>
  <c r="Z34" i="1"/>
  <c r="AC27" i="1" l="1"/>
  <c r="L35" i="1"/>
  <c r="L36" i="1"/>
  <c r="AC36" i="1" s="1"/>
  <c r="AA36" i="1"/>
  <c r="Z36" i="1"/>
  <c r="AC29" i="1" l="1"/>
  <c r="AC35" i="1"/>
  <c r="AC28" i="1"/>
</calcChain>
</file>

<file path=xl/sharedStrings.xml><?xml version="1.0" encoding="utf-8"?>
<sst xmlns="http://schemas.openxmlformats.org/spreadsheetml/2006/main" count="205" uniqueCount="114">
  <si>
    <t>L.p.</t>
  </si>
  <si>
    <t>Nr ewid.</t>
  </si>
  <si>
    <t>Zadanie nowe/wieloletnie [N/W]</t>
  </si>
  <si>
    <t>Jednostka Samorządu Terytorialnego</t>
  </si>
  <si>
    <t>TERC</t>
  </si>
  <si>
    <t>Nazwa zadania</t>
  </si>
  <si>
    <t>Rodzaj zadania</t>
  </si>
  <si>
    <t>Długość odcinka (w km)</t>
  </si>
  <si>
    <t>Okres realizacji zadania</t>
  </si>
  <si>
    <t>Ogółem wartość projektu  (w zł)</t>
  </si>
  <si>
    <t>Wnioskowana kwota dofinansowania 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</si>
  <si>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</si>
  <si>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</si>
  <si>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</si>
  <si>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</si>
  <si>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</si>
  <si>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</si>
  <si>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</si>
  <si>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318/A/2024</t>
  </si>
  <si>
    <t>W</t>
  </si>
  <si>
    <t>Powiat Kielecki</t>
  </si>
  <si>
    <t>Budowa i rozbudowa drogi powiatowej nr 1401T Podmielowiec - Siekierno - Kamienna Góra w miejscowości Podmielowiec</t>
  </si>
  <si>
    <t>B</t>
  </si>
  <si>
    <t>04.2024 11.2026</t>
  </si>
  <si>
    <t>309/A/2024</t>
  </si>
  <si>
    <t>Rozbudowa drogi powiatowej 1260T Wesoła - Ługi - Maleszowa w miejscowości Suchowola</t>
  </si>
  <si>
    <t>10.2024 09.2026</t>
  </si>
  <si>
    <t>302/A/2024
rezygnacja
z realizacji zadania</t>
  </si>
  <si>
    <t>Powiat Buski</t>
  </si>
  <si>
    <t>Przebudowa drogi powiatowej Nr 1094T (0145T) Pacanów - Niegosławice - Chrzanów od km 0+815 do km 2+154 długości 1339 m</t>
  </si>
  <si>
    <t>03.2024 10.2024</t>
  </si>
  <si>
    <t>112/A/2024</t>
  </si>
  <si>
    <t>N</t>
  </si>
  <si>
    <t>Powiat Pińczowski</t>
  </si>
  <si>
    <t>Remont drogi powiatowej nr 1145T Michałów - Niegosławice - Sędziszów odc. Jelcza Mała - Jelcza Wielka</t>
  </si>
  <si>
    <t>R</t>
  </si>
  <si>
    <t>04.2024 10.2024</t>
  </si>
  <si>
    <t>7/A/2024</t>
  </si>
  <si>
    <t>Powiat Jędrzejowski</t>
  </si>
  <si>
    <t>Przebudowa drogi powiatowej nr 1153T odc. Pękosław - Kowalów Dolny, długości 1000 mb</t>
  </si>
  <si>
    <t>P</t>
  </si>
  <si>
    <t>198/A/2024
rezygnacja
z realizacji zadania</t>
  </si>
  <si>
    <t>Powiat Opatowski</t>
  </si>
  <si>
    <t>Przebudowa drogi powiatowej nr 1580T (stary nr 0767T) Bidziny - Grochocice - Łopata - Stodoły Wieś w m. Grochocice w km 1+855 - 2+853 odc. dł. 0,998 km</t>
  </si>
  <si>
    <t>05.2024 10.2024</t>
  </si>
  <si>
    <t>200/A/2024
rezygnacja
z realizacji zadania</t>
  </si>
  <si>
    <t>Przebudowa drogi powiatowej nr 1545T (stary nr 0716T) Baćkowice - Baranówek — lwaniska w m. Baranówek polegająca na budowie chodnika w km 2+962 do km 3+958 odc. o dł. 0,996 km</t>
  </si>
  <si>
    <t>155/A/2024</t>
  </si>
  <si>
    <t>Powiat Staszowski</t>
  </si>
  <si>
    <t>Przebudowa odcinka drogi powiatowej nr 1861T (0841T) Rudniki - Zrębin w miejscowości Kamieniec od km 4+415 do km 5+410</t>
  </si>
  <si>
    <t>05.2024 11.2024</t>
  </si>
  <si>
    <t>117/A/2024
rezygnacja 
z realizacji zadania</t>
  </si>
  <si>
    <t>Przebudowa drogi powiatowej nr 1653T Korytnica - Wierzbica - Kije odc. Wierzbica - Kije</t>
  </si>
  <si>
    <t>210/A/2024
rezygnacja
z realizacji zadania</t>
  </si>
  <si>
    <t>Remont drogi powiatowej nr 1548T (stary nr 0719T) Planta - Wojnowice — Piskrzyn w m. Piskrzyn w km 4+122 - 4+725 odc. dł. 0,603 km</t>
  </si>
  <si>
    <t>05.2024 09.2024</t>
  </si>
  <si>
    <t>154/A/2024</t>
  </si>
  <si>
    <t>Przebudowa odcinka drogi powiatowej nr 1823T (0779T) Grzybów - Niedźwiedź w m. Gorzków od km 3+930 do km 4+530</t>
  </si>
  <si>
    <t>93/A/2024
rezygnacja
z realizacji zadania</t>
  </si>
  <si>
    <t>Powiat Sandomierski</t>
  </si>
  <si>
    <t>Przebudowa drogi powiatowej nr 1581T Sobótka - Wilczyce w miejscowości Wilczyce od km 2+659 do km 3+209</t>
  </si>
  <si>
    <t>296/A/2024</t>
  </si>
  <si>
    <t>Przebudowa drogi powiatowej Nr 1058T (0096T) Stopnica - Gorysławice od km 18+735 do km 18+955 długości 220 m w m. Gorysławice</t>
  </si>
  <si>
    <t>07.2024 09.2024</t>
  </si>
  <si>
    <t>304/A/2024</t>
  </si>
  <si>
    <t>Przebudowa drogi powiatowej Nr 1058T Stopnica - Gorysławice od km 0+000 do km 0+060 dł. 60 mb</t>
  </si>
  <si>
    <t>04.2024 08.2024</t>
  </si>
  <si>
    <t>151/A/2024</t>
  </si>
  <si>
    <t>Powiat Ostrowiecki</t>
  </si>
  <si>
    <t>Remont drogi powiatowej nr 1625T w msc. Maksymilianów</t>
  </si>
  <si>
    <t>04.2024 03.2025</t>
  </si>
  <si>
    <t>160/A/2024</t>
  </si>
  <si>
    <t>Przebudowa drogi powiatowej nr 1860T (0840T) w miejscowości Ruda od km 2+150 do km 2+775 - etap II</t>
  </si>
  <si>
    <t>39/A/2024</t>
  </si>
  <si>
    <t>Przebudowa drogi powiatowej nr 1124T odc. Chomentów - Korytnica, długości 1000 mb</t>
  </si>
  <si>
    <t>37/A/2024
rezygnacja
z realizacji zadania</t>
  </si>
  <si>
    <t>Przebudowa drogi powiatowej nr 1182T odc. Ludwinów - Małogoszcz, długości 1000 mb</t>
  </si>
  <si>
    <t>42/A/2024
rezygnacja
z realizacji zadania</t>
  </si>
  <si>
    <t>Przebudowa drogi powiatowej nr 1174T odc. Przysów przez wieś, długości 1000 mb</t>
  </si>
  <si>
    <t>86/A/2024</t>
  </si>
  <si>
    <t>Przebudowa drogi powiatowej nr 1139T odc. Warzyn Drugi - Warzyn Pierwszy, długości 880 mb</t>
  </si>
  <si>
    <t>214/A/2024
rezygnacja
z realizacji zadania</t>
  </si>
  <si>
    <t>Remont drogi powiatowej nr 1560T (stary nr 0731T) Włostów - Malice Kościelne - Międzygórz - Kleczanów w m. Miedzygórz w km 7+615 - 8+440 odc. o dł. 0,825 km</t>
  </si>
  <si>
    <t>308/A/2024</t>
  </si>
  <si>
    <t>Przebudowa drogi powiatowej nr 1356T ul. Słoneczna w miejscowości Obice</t>
  </si>
  <si>
    <t>07.2024 06.2025</t>
  </si>
  <si>
    <t>102/A/2024</t>
  </si>
  <si>
    <t>Remont drogi powiatowej nr 1691T Obrazów - Złota w miejscowości Malice od km 0+820 do km 1+130</t>
  </si>
  <si>
    <t>167/A/2024</t>
  </si>
  <si>
    <t>Przebudowa odcinka drogi powiatowej nr 1540T (0711T) Dziewiątle - Wola Jastrzębska w miejscowości Ujazdek od km 0+565 do km 0+735</t>
  </si>
  <si>
    <t>85/A/2024</t>
  </si>
  <si>
    <t>Przebudowa drogi powiatowej nr 1159T odc. Obiechów - Kresy przez wieś, długości 1000 mb</t>
  </si>
  <si>
    <t>38/A/2024</t>
  </si>
  <si>
    <t>Przebudowa drogi powiatowej nr 1190T odc. Lubcza - Przezwody, długości 1000 mb</t>
  </si>
  <si>
    <t>99/A/2024</t>
  </si>
  <si>
    <t>Remont drogi powiatowej nr 1700T Rzeczyca Mokra - Mściów - Sandomierz w miejscowości Mściów od km 1+120 do km 1+180</t>
  </si>
  <si>
    <t>311/A/2024</t>
  </si>
  <si>
    <t>Rozbudowa skrzyżowania drogi powiatowej 1429T (starodroże DW 764, DP 1319T i 1322T) w msc. Daleszyce</t>
  </si>
  <si>
    <t>297/A/2024
rezygnacja
z realizacji zadania</t>
  </si>
  <si>
    <t>Przebudowa drogi powiatowej Nr 1039T (0072T) Gacki - Gorysławice od km 10+769 do km 10+805 dł. 36 m w m. Kobylniki związana z budową chodnika</t>
  </si>
  <si>
    <t>08.2024 09.2024</t>
  </si>
  <si>
    <t>312/A/2024</t>
  </si>
  <si>
    <t xml:space="preserve">Przebudowa drogi powiatowej nr 1346T w miejscowości Szczecno wraz z budową chodnika </t>
  </si>
  <si>
    <t>83/A/2024</t>
  </si>
  <si>
    <t>Przebudowa drogi powiatowej nr 1125T odc. Stawy - Imielno, długości 1000 mb</t>
  </si>
  <si>
    <t>87/A/2024</t>
  </si>
  <si>
    <t>Przebudowa drogi powiatowej nr 1176T odc. Rembiechowa przez wieś, długości 970 mb</t>
  </si>
  <si>
    <t>RAZEM, z tego:</t>
  </si>
  <si>
    <t>x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</si>
  <si>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</si>
  <si>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</si>
  <si>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</si>
  <si>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</si>
  <si>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zadanie nowe, W - nowe zadanie wieloletnie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</si>
</sst>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2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2" fillId="0" borderId="2" xfId="0" applyNumberFormat="1" applyFont="1" applyBorder="1" applyAlignment="1" applyProtection="1">
      <alignment horizontal="center" vertical="center" wrapText="1"/>
      <protection hidden="1"/>
    </xf>
    <xf numFmtId="16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7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9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center" vertical="center"/>
      <protection hidden="1"/>
    </xf>
    <xf numFmtId="10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165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 shrinkToFit="1"/>
    </xf>
    <xf numFmtId="0" fontId="7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 3" xfId="2" xr:uid="{4F3D8BDC-7FF2-4C27-9245-1FB2E686B903}"/>
    <cellStyle name="Procentowy 2" xfId="1" xr:uid="{37E32A25-5C4E-4829-ACF0-5CC069FEECA8}"/>
  </cellStyles>
  <dxfs count="4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FRD%20-%20lista%20zmieniona%20nr%208%20zada&#324;%20powiatowych%20i%20gminny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C - &quot;nazwa woj&quot;"/>
      <sheetName val="pow podst"/>
      <sheetName val="gm podst"/>
      <sheetName val="pow rez"/>
      <sheetName val="gm rez"/>
    </sheetNames>
    <sheetDataSet>
      <sheetData sheetId="0"/>
      <sheetData sheetId="1">
        <row r="55">
          <cell r="J55"/>
          <cell r="K55"/>
          <cell r="L55"/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BD8B-DEBE-46B7-B93D-5AF309F32A29}">
  <sheetPr>
    <pageSetUpPr fitToPage="1"/>
  </sheetPr>
  <dimension ref="A1:AD42"/>
  <sheetViews>
    <sheetView showGridLines="0" tabSelected="1" zoomScale="78" zoomScaleNormal="78" zoomScaleSheetLayoutView="100" zoomScalePageLayoutView="90" workbookViewId="0">
      <selection activeCell="Z1" sqref="Z1:AC1048576"/>
    </sheetView>
  </sheetViews>
  <sheetFormatPr defaultColWidth="9.140625" defaultRowHeight="15" x14ac:dyDescent="0.25"/>
  <cols>
    <col min="1" max="1" width="5.7109375" style="1" customWidth="1"/>
    <col min="2" max="2" width="13.7109375" style="1" customWidth="1"/>
    <col min="3" max="3" width="17.7109375" style="1" customWidth="1"/>
    <col min="4" max="4" width="15.7109375" style="1" customWidth="1"/>
    <col min="5" max="5" width="7.7109375" style="1" customWidth="1"/>
    <col min="6" max="6" width="53.7109375" style="1" customWidth="1"/>
    <col min="7" max="7" width="13.7109375" style="1" customWidth="1"/>
    <col min="8" max="9" width="14.7109375" style="1" customWidth="1"/>
    <col min="10" max="12" width="15.7109375" style="1" customWidth="1"/>
    <col min="13" max="13" width="15.7109375" style="3" customWidth="1"/>
    <col min="14" max="17" width="11.7109375" style="1" customWidth="1"/>
    <col min="18" max="21" width="15.7109375" style="1" customWidth="1"/>
    <col min="22" max="25" width="11.7109375" style="1" customWidth="1"/>
    <col min="26" max="29" width="15.7109375" style="1" hidden="1" customWidth="1"/>
    <col min="30" max="16384" width="9.140625" style="1"/>
  </cols>
  <sheetData>
    <row r="1" spans="1:30" ht="24" customHeight="1" x14ac:dyDescent="0.25">
      <c r="A1" s="52" t="s">
        <v>0</v>
      </c>
      <c r="B1" s="52" t="s">
        <v>1</v>
      </c>
      <c r="C1" s="58" t="s">
        <v>2</v>
      </c>
      <c r="D1" s="56" t="s">
        <v>3</v>
      </c>
      <c r="E1" s="58" t="s">
        <v>4</v>
      </c>
      <c r="F1" s="56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6" t="s">
        <v>11</v>
      </c>
      <c r="M1" s="52" t="s">
        <v>12</v>
      </c>
      <c r="N1" s="53" t="s">
        <v>13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30" ht="24" customHeight="1" x14ac:dyDescent="0.25">
      <c r="A2" s="52"/>
      <c r="B2" s="52"/>
      <c r="C2" s="53"/>
      <c r="D2" s="57"/>
      <c r="E2" s="53"/>
      <c r="F2" s="57"/>
      <c r="G2" s="52"/>
      <c r="H2" s="52"/>
      <c r="I2" s="52"/>
      <c r="J2" s="52"/>
      <c r="K2" s="52"/>
      <c r="L2" s="57"/>
      <c r="M2" s="52"/>
      <c r="N2" s="2">
        <v>2019</v>
      </c>
      <c r="O2" s="2">
        <v>2020</v>
      </c>
      <c r="P2" s="2">
        <v>2021</v>
      </c>
      <c r="Q2" s="2">
        <v>2022</v>
      </c>
      <c r="R2" s="2">
        <v>2023</v>
      </c>
      <c r="S2" s="2">
        <v>2024</v>
      </c>
      <c r="T2" s="2">
        <v>2025</v>
      </c>
      <c r="U2" s="2">
        <v>2026</v>
      </c>
      <c r="V2" s="2">
        <v>2027</v>
      </c>
      <c r="W2" s="2">
        <v>2028</v>
      </c>
      <c r="X2" s="2">
        <v>2029</v>
      </c>
      <c r="Y2" s="2">
        <v>2030</v>
      </c>
      <c r="Z2" s="3" t="s">
        <v>14</v>
      </c>
      <c r="AA2" s="3" t="s">
        <v>15</v>
      </c>
      <c r="AB2" s="3" t="s">
        <v>16</v>
      </c>
      <c r="AC2" s="3" t="s">
        <v>17</v>
      </c>
    </row>
    <row r="3" spans="1:30" s="20" customFormat="1" ht="24" x14ac:dyDescent="0.25">
      <c r="A3" s="4">
        <v>1</v>
      </c>
      <c r="B3" s="5" t="s">
        <v>18</v>
      </c>
      <c r="C3" s="6" t="s">
        <v>19</v>
      </c>
      <c r="D3" s="7" t="s">
        <v>20</v>
      </c>
      <c r="E3" s="8">
        <v>2604</v>
      </c>
      <c r="F3" s="9" t="s">
        <v>21</v>
      </c>
      <c r="G3" s="7" t="s">
        <v>22</v>
      </c>
      <c r="H3" s="10">
        <v>2.56</v>
      </c>
      <c r="I3" s="9" t="s">
        <v>23</v>
      </c>
      <c r="J3" s="11">
        <v>12767123.83</v>
      </c>
      <c r="K3" s="11">
        <v>8936986</v>
      </c>
      <c r="L3" s="11">
        <v>3830137.83</v>
      </c>
      <c r="M3" s="12">
        <v>0.7</v>
      </c>
      <c r="N3" s="13">
        <v>0</v>
      </c>
      <c r="O3" s="13">
        <v>0</v>
      </c>
      <c r="P3" s="14">
        <v>0</v>
      </c>
      <c r="Q3" s="14">
        <v>0</v>
      </c>
      <c r="R3" s="14">
        <v>0</v>
      </c>
      <c r="S3" s="15">
        <v>3830136</v>
      </c>
      <c r="T3" s="15">
        <v>2553425</v>
      </c>
      <c r="U3" s="15">
        <v>2553425</v>
      </c>
      <c r="V3" s="16"/>
      <c r="W3" s="16"/>
      <c r="X3" s="16"/>
      <c r="Y3" s="16"/>
      <c r="Z3" s="3" t="b">
        <f t="shared" ref="Z3:Z15" si="0">K3=SUM(N3:Y3)</f>
        <v>1</v>
      </c>
      <c r="AA3" s="17">
        <f t="shared" ref="AA3:AA37" si="1">ROUND(K3/J3,4)</f>
        <v>0.7</v>
      </c>
      <c r="AB3" s="18" t="b">
        <f t="shared" ref="AB3:AB31" si="2">AA3=M3</f>
        <v>1</v>
      </c>
      <c r="AC3" s="18" t="b">
        <f t="shared" ref="AC3:AC7" si="3">J13=K13+L13</f>
        <v>1</v>
      </c>
      <c r="AD3" s="19"/>
    </row>
    <row r="4" spans="1:30" s="20" customFormat="1" ht="24" x14ac:dyDescent="0.25">
      <c r="A4" s="4">
        <v>2</v>
      </c>
      <c r="B4" s="5" t="s">
        <v>24</v>
      </c>
      <c r="C4" s="6" t="s">
        <v>19</v>
      </c>
      <c r="D4" s="7" t="s">
        <v>20</v>
      </c>
      <c r="E4" s="8">
        <v>2604</v>
      </c>
      <c r="F4" s="9" t="s">
        <v>25</v>
      </c>
      <c r="G4" s="7" t="s">
        <v>22</v>
      </c>
      <c r="H4" s="10">
        <v>1.379</v>
      </c>
      <c r="I4" s="9" t="s">
        <v>26</v>
      </c>
      <c r="J4" s="11">
        <v>7185187.4000000004</v>
      </c>
      <c r="K4" s="11">
        <v>5029631</v>
      </c>
      <c r="L4" s="11">
        <v>2155556.4000000004</v>
      </c>
      <c r="M4" s="12">
        <v>0.7</v>
      </c>
      <c r="N4" s="13">
        <v>0</v>
      </c>
      <c r="O4" s="13">
        <v>0</v>
      </c>
      <c r="P4" s="14">
        <v>0</v>
      </c>
      <c r="Q4" s="14">
        <v>0</v>
      </c>
      <c r="R4" s="14">
        <v>0</v>
      </c>
      <c r="S4" s="15">
        <v>503000</v>
      </c>
      <c r="T4" s="15">
        <v>2263316</v>
      </c>
      <c r="U4" s="15">
        <v>2263315</v>
      </c>
      <c r="V4" s="16"/>
      <c r="W4" s="16"/>
      <c r="X4" s="16"/>
      <c r="Y4" s="16"/>
      <c r="Z4" s="3" t="b">
        <f t="shared" si="0"/>
        <v>1</v>
      </c>
      <c r="AA4" s="17">
        <f t="shared" si="1"/>
        <v>0.7</v>
      </c>
      <c r="AB4" s="18" t="b">
        <f t="shared" si="2"/>
        <v>1</v>
      </c>
      <c r="AC4" s="18" t="b">
        <f t="shared" si="3"/>
        <v>1</v>
      </c>
      <c r="AD4" s="19"/>
    </row>
    <row r="5" spans="1:30" s="20" customFormat="1" ht="48" x14ac:dyDescent="0.25">
      <c r="A5" s="21">
        <v>3</v>
      </c>
      <c r="B5" s="22" t="s">
        <v>27</v>
      </c>
      <c r="C5" s="23"/>
      <c r="D5" s="24" t="s">
        <v>28</v>
      </c>
      <c r="E5" s="25">
        <v>2601</v>
      </c>
      <c r="F5" s="26" t="s">
        <v>29</v>
      </c>
      <c r="G5" s="24"/>
      <c r="H5" s="27"/>
      <c r="I5" s="26" t="s">
        <v>30</v>
      </c>
      <c r="J5" s="28"/>
      <c r="K5" s="28"/>
      <c r="L5" s="28"/>
      <c r="M5" s="29">
        <v>0.7</v>
      </c>
      <c r="N5" s="30"/>
      <c r="O5" s="30"/>
      <c r="P5" s="31"/>
      <c r="Q5" s="31"/>
      <c r="R5" s="31"/>
      <c r="S5" s="32"/>
      <c r="T5" s="16"/>
      <c r="U5" s="16"/>
      <c r="V5" s="16"/>
      <c r="W5" s="16"/>
      <c r="X5" s="16"/>
      <c r="Y5" s="16"/>
      <c r="Z5" s="3" t="b">
        <f t="shared" si="0"/>
        <v>1</v>
      </c>
      <c r="AA5" s="17" t="e">
        <f t="shared" si="1"/>
        <v>#DIV/0!</v>
      </c>
      <c r="AB5" s="18" t="e">
        <f t="shared" si="2"/>
        <v>#DIV/0!</v>
      </c>
      <c r="AC5" s="18" t="b">
        <f t="shared" si="3"/>
        <v>1</v>
      </c>
      <c r="AD5" s="19"/>
    </row>
    <row r="6" spans="1:30" s="20" customFormat="1" ht="24" x14ac:dyDescent="0.25">
      <c r="A6" s="21">
        <v>4</v>
      </c>
      <c r="B6" s="33" t="s">
        <v>31</v>
      </c>
      <c r="C6" s="23" t="s">
        <v>32</v>
      </c>
      <c r="D6" s="24" t="s">
        <v>33</v>
      </c>
      <c r="E6" s="25">
        <v>2608</v>
      </c>
      <c r="F6" s="26" t="s">
        <v>34</v>
      </c>
      <c r="G6" s="24" t="s">
        <v>35</v>
      </c>
      <c r="H6" s="27">
        <v>1.052</v>
      </c>
      <c r="I6" s="26" t="s">
        <v>36</v>
      </c>
      <c r="J6" s="28">
        <v>1424717.16</v>
      </c>
      <c r="K6" s="28">
        <v>997302</v>
      </c>
      <c r="L6" s="28">
        <v>427415.15999999992</v>
      </c>
      <c r="M6" s="29">
        <v>0.7</v>
      </c>
      <c r="N6" s="30">
        <v>0</v>
      </c>
      <c r="O6" s="30">
        <v>0</v>
      </c>
      <c r="P6" s="31">
        <v>0</v>
      </c>
      <c r="Q6" s="31">
        <v>0</v>
      </c>
      <c r="R6" s="31">
        <v>0</v>
      </c>
      <c r="S6" s="32">
        <f>K6</f>
        <v>997302</v>
      </c>
      <c r="T6" s="16"/>
      <c r="U6" s="16"/>
      <c r="V6" s="16"/>
      <c r="W6" s="16"/>
      <c r="X6" s="16"/>
      <c r="Y6" s="16"/>
      <c r="Z6" s="3" t="b">
        <f t="shared" si="0"/>
        <v>1</v>
      </c>
      <c r="AA6" s="17">
        <f t="shared" si="1"/>
        <v>0.7</v>
      </c>
      <c r="AB6" s="18" t="b">
        <f t="shared" si="2"/>
        <v>1</v>
      </c>
      <c r="AC6" s="18" t="b">
        <f t="shared" si="3"/>
        <v>1</v>
      </c>
      <c r="AD6" s="19"/>
    </row>
    <row r="7" spans="1:30" s="20" customFormat="1" ht="24" x14ac:dyDescent="0.25">
      <c r="A7" s="21">
        <v>5</v>
      </c>
      <c r="B7" s="33" t="s">
        <v>37</v>
      </c>
      <c r="C7" s="23" t="s">
        <v>32</v>
      </c>
      <c r="D7" s="24" t="s">
        <v>38</v>
      </c>
      <c r="E7" s="25">
        <v>2602</v>
      </c>
      <c r="F7" s="26" t="s">
        <v>39</v>
      </c>
      <c r="G7" s="24" t="s">
        <v>40</v>
      </c>
      <c r="H7" s="27">
        <v>1</v>
      </c>
      <c r="I7" s="26" t="s">
        <v>36</v>
      </c>
      <c r="J7" s="28">
        <v>3030515.56</v>
      </c>
      <c r="K7" s="28">
        <v>2424412</v>
      </c>
      <c r="L7" s="28">
        <v>606103.56000000006</v>
      </c>
      <c r="M7" s="29">
        <v>0.8</v>
      </c>
      <c r="N7" s="30">
        <v>0</v>
      </c>
      <c r="O7" s="30">
        <v>0</v>
      </c>
      <c r="P7" s="31">
        <v>0</v>
      </c>
      <c r="Q7" s="31">
        <v>0</v>
      </c>
      <c r="R7" s="31">
        <v>0</v>
      </c>
      <c r="S7" s="32">
        <f>K7</f>
        <v>2424412</v>
      </c>
      <c r="T7" s="16"/>
      <c r="U7" s="16"/>
      <c r="V7" s="16"/>
      <c r="W7" s="16"/>
      <c r="X7" s="16"/>
      <c r="Y7" s="16"/>
      <c r="Z7" s="3" t="b">
        <f t="shared" si="0"/>
        <v>1</v>
      </c>
      <c r="AA7" s="17">
        <f t="shared" si="1"/>
        <v>0.8</v>
      </c>
      <c r="AB7" s="18" t="b">
        <f t="shared" si="2"/>
        <v>1</v>
      </c>
      <c r="AC7" s="18" t="b">
        <f t="shared" si="3"/>
        <v>1</v>
      </c>
      <c r="AD7" s="19"/>
    </row>
    <row r="8" spans="1:30" s="20" customFormat="1" ht="48" x14ac:dyDescent="0.25">
      <c r="A8" s="21">
        <v>6</v>
      </c>
      <c r="B8" s="22" t="s">
        <v>41</v>
      </c>
      <c r="C8" s="23"/>
      <c r="D8" s="24" t="s">
        <v>42</v>
      </c>
      <c r="E8" s="25">
        <v>2606</v>
      </c>
      <c r="F8" s="26" t="s">
        <v>43</v>
      </c>
      <c r="G8" s="24"/>
      <c r="H8" s="27"/>
      <c r="I8" s="26" t="s">
        <v>44</v>
      </c>
      <c r="J8" s="28"/>
      <c r="K8" s="28"/>
      <c r="L8" s="28"/>
      <c r="M8" s="29"/>
      <c r="N8" s="30"/>
      <c r="O8" s="30"/>
      <c r="P8" s="31"/>
      <c r="Q8" s="31"/>
      <c r="R8" s="31"/>
      <c r="S8" s="32"/>
      <c r="T8" s="16"/>
      <c r="U8" s="16"/>
      <c r="V8" s="16"/>
      <c r="W8" s="16"/>
      <c r="X8" s="16"/>
      <c r="Y8" s="16"/>
      <c r="Z8" s="3" t="b">
        <f t="shared" si="0"/>
        <v>1</v>
      </c>
      <c r="AA8" s="17" t="e">
        <f t="shared" si="1"/>
        <v>#DIV/0!</v>
      </c>
      <c r="AB8" s="18" t="e">
        <f t="shared" si="2"/>
        <v>#DIV/0!</v>
      </c>
      <c r="AC8" s="18" t="b">
        <f>J18=K18+L18</f>
        <v>1</v>
      </c>
      <c r="AD8" s="19"/>
    </row>
    <row r="9" spans="1:30" s="20" customFormat="1" ht="48" x14ac:dyDescent="0.25">
      <c r="A9" s="21">
        <v>7</v>
      </c>
      <c r="B9" s="22" t="s">
        <v>45</v>
      </c>
      <c r="C9" s="23"/>
      <c r="D9" s="24" t="s">
        <v>42</v>
      </c>
      <c r="E9" s="25">
        <v>2606</v>
      </c>
      <c r="F9" s="26" t="s">
        <v>46</v>
      </c>
      <c r="G9" s="24"/>
      <c r="H9" s="27"/>
      <c r="I9" s="26" t="s">
        <v>44</v>
      </c>
      <c r="J9" s="28"/>
      <c r="K9" s="28"/>
      <c r="L9" s="28"/>
      <c r="M9" s="29"/>
      <c r="N9" s="30"/>
      <c r="O9" s="30"/>
      <c r="P9" s="31"/>
      <c r="Q9" s="31"/>
      <c r="R9" s="31"/>
      <c r="S9" s="32"/>
      <c r="T9" s="16"/>
      <c r="U9" s="16"/>
      <c r="V9" s="16"/>
      <c r="W9" s="16"/>
      <c r="X9" s="16"/>
      <c r="Y9" s="16"/>
      <c r="Z9" s="3" t="b">
        <f t="shared" si="0"/>
        <v>1</v>
      </c>
      <c r="AA9" s="17" t="e">
        <f t="shared" si="1"/>
        <v>#DIV/0!</v>
      </c>
      <c r="AB9" s="18" t="e">
        <f t="shared" si="2"/>
        <v>#DIV/0!</v>
      </c>
      <c r="AC9" s="18" t="b">
        <f>J20=K20+L20</f>
        <v>1</v>
      </c>
      <c r="AD9" s="19"/>
    </row>
    <row r="10" spans="1:30" s="20" customFormat="1" ht="24" x14ac:dyDescent="0.25">
      <c r="A10" s="21">
        <v>8</v>
      </c>
      <c r="B10" s="33" t="s">
        <v>47</v>
      </c>
      <c r="C10" s="23" t="s">
        <v>32</v>
      </c>
      <c r="D10" s="24" t="s">
        <v>48</v>
      </c>
      <c r="E10" s="25">
        <v>2612</v>
      </c>
      <c r="F10" s="26" t="s">
        <v>49</v>
      </c>
      <c r="G10" s="24" t="s">
        <v>40</v>
      </c>
      <c r="H10" s="27">
        <v>0.995</v>
      </c>
      <c r="I10" s="26" t="s">
        <v>50</v>
      </c>
      <c r="J10" s="28">
        <v>1742505.98</v>
      </c>
      <c r="K10" s="28">
        <v>1394004</v>
      </c>
      <c r="L10" s="28">
        <v>348501.98</v>
      </c>
      <c r="M10" s="29">
        <v>0.8</v>
      </c>
      <c r="N10" s="30">
        <v>0</v>
      </c>
      <c r="O10" s="30">
        <v>0</v>
      </c>
      <c r="P10" s="31">
        <v>0</v>
      </c>
      <c r="Q10" s="31">
        <v>0</v>
      </c>
      <c r="R10" s="31">
        <v>0</v>
      </c>
      <c r="S10" s="32">
        <f t="shared" ref="S10:S13" si="4">K10</f>
        <v>1394004</v>
      </c>
      <c r="T10" s="16"/>
      <c r="U10" s="16"/>
      <c r="V10" s="16"/>
      <c r="W10" s="16"/>
      <c r="X10" s="16"/>
      <c r="Y10" s="16"/>
      <c r="Z10" s="3" t="b">
        <f t="shared" si="0"/>
        <v>1</v>
      </c>
      <c r="AA10" s="17">
        <f t="shared" si="1"/>
        <v>0.8</v>
      </c>
      <c r="AB10" s="18" t="b">
        <f t="shared" si="2"/>
        <v>1</v>
      </c>
      <c r="AC10" s="18" t="b">
        <f>J19=K19+L19</f>
        <v>1</v>
      </c>
      <c r="AD10" s="19"/>
    </row>
    <row r="11" spans="1:30" s="20" customFormat="1" ht="48" x14ac:dyDescent="0.25">
      <c r="A11" s="21">
        <v>9</v>
      </c>
      <c r="B11" s="22" t="s">
        <v>51</v>
      </c>
      <c r="C11" s="23"/>
      <c r="D11" s="24" t="s">
        <v>33</v>
      </c>
      <c r="E11" s="25">
        <v>2608</v>
      </c>
      <c r="F11" s="26" t="s">
        <v>52</v>
      </c>
      <c r="G11" s="24"/>
      <c r="H11" s="27"/>
      <c r="I11" s="26" t="s">
        <v>36</v>
      </c>
      <c r="J11" s="28"/>
      <c r="K11" s="28"/>
      <c r="L11" s="28"/>
      <c r="M11" s="29">
        <v>0.7</v>
      </c>
      <c r="N11" s="30"/>
      <c r="O11" s="30"/>
      <c r="P11" s="31"/>
      <c r="Q11" s="31"/>
      <c r="R11" s="31"/>
      <c r="S11" s="32"/>
      <c r="T11" s="16"/>
      <c r="U11" s="16"/>
      <c r="V11" s="16"/>
      <c r="W11" s="16"/>
      <c r="X11" s="16"/>
      <c r="Y11" s="16"/>
      <c r="Z11" s="3" t="b">
        <f t="shared" si="0"/>
        <v>1</v>
      </c>
      <c r="AA11" s="17" t="e">
        <f t="shared" si="1"/>
        <v>#DIV/0!</v>
      </c>
      <c r="AB11" s="18" t="e">
        <f t="shared" si="2"/>
        <v>#DIV/0!</v>
      </c>
      <c r="AC11" s="18" t="b">
        <f>J21=K21+L21</f>
        <v>1</v>
      </c>
      <c r="AD11" s="19"/>
    </row>
    <row r="12" spans="1:30" s="20" customFormat="1" ht="48" x14ac:dyDescent="0.25">
      <c r="A12" s="21">
        <v>10</v>
      </c>
      <c r="B12" s="22" t="s">
        <v>53</v>
      </c>
      <c r="C12" s="23"/>
      <c r="D12" s="24" t="s">
        <v>42</v>
      </c>
      <c r="E12" s="25">
        <v>2606</v>
      </c>
      <c r="F12" s="26" t="s">
        <v>54</v>
      </c>
      <c r="G12" s="24"/>
      <c r="H12" s="27"/>
      <c r="I12" s="26" t="s">
        <v>55</v>
      </c>
      <c r="J12" s="28"/>
      <c r="K12" s="28"/>
      <c r="L12" s="28"/>
      <c r="M12" s="29">
        <v>0.7</v>
      </c>
      <c r="N12" s="30"/>
      <c r="O12" s="30"/>
      <c r="P12" s="31"/>
      <c r="Q12" s="31"/>
      <c r="R12" s="31"/>
      <c r="S12" s="32"/>
      <c r="T12" s="16"/>
      <c r="U12" s="16"/>
      <c r="V12" s="16"/>
      <c r="W12" s="16"/>
      <c r="X12" s="16"/>
      <c r="Y12" s="16"/>
      <c r="Z12" s="3" t="b">
        <f t="shared" si="0"/>
        <v>1</v>
      </c>
      <c r="AA12" s="17" t="e">
        <f t="shared" si="1"/>
        <v>#DIV/0!</v>
      </c>
      <c r="AB12" s="18" t="e">
        <f t="shared" si="2"/>
        <v>#DIV/0!</v>
      </c>
      <c r="AC12" s="18" t="b">
        <f>J22=K22+L22</f>
        <v>1</v>
      </c>
      <c r="AD12" s="19"/>
    </row>
    <row r="13" spans="1:30" s="20" customFormat="1" ht="24" x14ac:dyDescent="0.25">
      <c r="A13" s="21">
        <v>11</v>
      </c>
      <c r="B13" s="33" t="s">
        <v>56</v>
      </c>
      <c r="C13" s="23" t="s">
        <v>32</v>
      </c>
      <c r="D13" s="24" t="s">
        <v>48</v>
      </c>
      <c r="E13" s="25">
        <v>2612</v>
      </c>
      <c r="F13" s="26" t="s">
        <v>57</v>
      </c>
      <c r="G13" s="24" t="s">
        <v>40</v>
      </c>
      <c r="H13" s="27">
        <v>0.6</v>
      </c>
      <c r="I13" s="26" t="s">
        <v>50</v>
      </c>
      <c r="J13" s="28">
        <v>633359</v>
      </c>
      <c r="K13" s="28">
        <v>506687</v>
      </c>
      <c r="L13" s="28">
        <v>126672</v>
      </c>
      <c r="M13" s="29">
        <v>0.8</v>
      </c>
      <c r="N13" s="30">
        <v>0</v>
      </c>
      <c r="O13" s="30">
        <v>0</v>
      </c>
      <c r="P13" s="31">
        <v>0</v>
      </c>
      <c r="Q13" s="31">
        <v>0</v>
      </c>
      <c r="R13" s="31">
        <v>0</v>
      </c>
      <c r="S13" s="32">
        <f t="shared" si="4"/>
        <v>506687</v>
      </c>
      <c r="T13" s="16"/>
      <c r="U13" s="16"/>
      <c r="V13" s="16"/>
      <c r="W13" s="16"/>
      <c r="X13" s="16"/>
      <c r="Y13" s="16"/>
      <c r="Z13" s="3" t="b">
        <f t="shared" si="0"/>
        <v>1</v>
      </c>
      <c r="AA13" s="17">
        <f t="shared" si="1"/>
        <v>0.8</v>
      </c>
      <c r="AB13" s="18" t="b">
        <f t="shared" si="2"/>
        <v>1</v>
      </c>
      <c r="AC13" s="18" t="b">
        <f>J25=K25+L25</f>
        <v>1</v>
      </c>
      <c r="AD13" s="19"/>
    </row>
    <row r="14" spans="1:30" s="20" customFormat="1" ht="48" x14ac:dyDescent="0.25">
      <c r="A14" s="21">
        <v>12</v>
      </c>
      <c r="B14" s="22" t="s">
        <v>58</v>
      </c>
      <c r="C14" s="23"/>
      <c r="D14" s="24" t="s">
        <v>59</v>
      </c>
      <c r="E14" s="25">
        <v>2609</v>
      </c>
      <c r="F14" s="26" t="s">
        <v>60</v>
      </c>
      <c r="G14" s="24"/>
      <c r="H14" s="27"/>
      <c r="I14" s="26" t="s">
        <v>36</v>
      </c>
      <c r="J14" s="28"/>
      <c r="K14" s="28"/>
      <c r="L14" s="28"/>
      <c r="M14" s="29">
        <v>0.8</v>
      </c>
      <c r="N14" s="30"/>
      <c r="O14" s="30"/>
      <c r="P14" s="31"/>
      <c r="Q14" s="31"/>
      <c r="R14" s="31"/>
      <c r="S14" s="32"/>
      <c r="T14" s="16"/>
      <c r="U14" s="16"/>
      <c r="V14" s="16"/>
      <c r="W14" s="16"/>
      <c r="X14" s="16"/>
      <c r="Y14" s="16"/>
      <c r="Z14" s="3" t="b">
        <f t="shared" si="0"/>
        <v>1</v>
      </c>
      <c r="AA14" s="17" t="e">
        <f t="shared" si="1"/>
        <v>#DIV/0!</v>
      </c>
      <c r="AB14" s="18" t="e">
        <f t="shared" si="2"/>
        <v>#DIV/0!</v>
      </c>
      <c r="AC14" s="18" t="b">
        <f>J26=K26+L26</f>
        <v>1</v>
      </c>
      <c r="AD14" s="19"/>
    </row>
    <row r="15" spans="1:30" s="20" customFormat="1" ht="36" x14ac:dyDescent="0.25">
      <c r="A15" s="21">
        <v>13</v>
      </c>
      <c r="B15" s="33" t="s">
        <v>61</v>
      </c>
      <c r="C15" s="23" t="s">
        <v>32</v>
      </c>
      <c r="D15" s="24" t="s">
        <v>28</v>
      </c>
      <c r="E15" s="25">
        <v>2601</v>
      </c>
      <c r="F15" s="26" t="s">
        <v>62</v>
      </c>
      <c r="G15" s="24" t="s">
        <v>40</v>
      </c>
      <c r="H15" s="27">
        <v>0.22</v>
      </c>
      <c r="I15" s="26" t="s">
        <v>63</v>
      </c>
      <c r="J15" s="28">
        <v>255923.78</v>
      </c>
      <c r="K15" s="28">
        <v>179146</v>
      </c>
      <c r="L15" s="28">
        <v>76777.78</v>
      </c>
      <c r="M15" s="29">
        <v>0.7</v>
      </c>
      <c r="N15" s="30">
        <v>0</v>
      </c>
      <c r="O15" s="30">
        <v>0</v>
      </c>
      <c r="P15" s="31">
        <v>0</v>
      </c>
      <c r="Q15" s="31">
        <v>0</v>
      </c>
      <c r="R15" s="31">
        <v>0</v>
      </c>
      <c r="S15" s="32">
        <f t="shared" ref="S15:S30" si="5">K15</f>
        <v>179146</v>
      </c>
      <c r="T15" s="16"/>
      <c r="U15" s="16"/>
      <c r="V15" s="16"/>
      <c r="W15" s="16"/>
      <c r="X15" s="16"/>
      <c r="Y15" s="16"/>
      <c r="Z15" s="3" t="b">
        <f t="shared" si="0"/>
        <v>1</v>
      </c>
      <c r="AA15" s="17">
        <f t="shared" si="1"/>
        <v>0.7</v>
      </c>
      <c r="AB15" s="18" t="b">
        <f t="shared" si="2"/>
        <v>1</v>
      </c>
      <c r="AC15" s="18" t="b">
        <f t="shared" ref="AC15:AC23" si="6">J23=K23+L23</f>
        <v>1</v>
      </c>
      <c r="AD15" s="19"/>
    </row>
    <row r="16" spans="1:30" s="20" customFormat="1" ht="24" x14ac:dyDescent="0.25">
      <c r="A16" s="21">
        <v>14</v>
      </c>
      <c r="B16" s="33" t="s">
        <v>64</v>
      </c>
      <c r="C16" s="23" t="s">
        <v>32</v>
      </c>
      <c r="D16" s="24" t="s">
        <v>28</v>
      </c>
      <c r="E16" s="25">
        <v>2601</v>
      </c>
      <c r="F16" s="26" t="s">
        <v>65</v>
      </c>
      <c r="G16" s="24" t="s">
        <v>40</v>
      </c>
      <c r="H16" s="27">
        <v>0.06</v>
      </c>
      <c r="I16" s="26" t="s">
        <v>66</v>
      </c>
      <c r="J16" s="28">
        <v>157090.74</v>
      </c>
      <c r="K16" s="28">
        <v>109963</v>
      </c>
      <c r="L16" s="28">
        <v>47127.739999999991</v>
      </c>
      <c r="M16" s="29">
        <v>0.7</v>
      </c>
      <c r="N16" s="30">
        <v>0</v>
      </c>
      <c r="O16" s="30">
        <v>0</v>
      </c>
      <c r="P16" s="31">
        <v>0</v>
      </c>
      <c r="Q16" s="31">
        <v>0</v>
      </c>
      <c r="R16" s="31">
        <v>0</v>
      </c>
      <c r="S16" s="32">
        <f t="shared" si="5"/>
        <v>109963</v>
      </c>
      <c r="T16" s="16"/>
      <c r="U16" s="16"/>
      <c r="V16" s="16"/>
      <c r="W16" s="16"/>
      <c r="X16" s="16"/>
      <c r="Y16" s="16"/>
      <c r="Z16" s="3" t="b">
        <f t="shared" ref="Z16:Z31" si="7">K16=SUM(N16:Y16)</f>
        <v>1</v>
      </c>
      <c r="AA16" s="17">
        <f t="shared" si="1"/>
        <v>0.7</v>
      </c>
      <c r="AB16" s="18" t="b">
        <f t="shared" si="2"/>
        <v>1</v>
      </c>
      <c r="AC16" s="18" t="b">
        <f t="shared" si="6"/>
        <v>1</v>
      </c>
      <c r="AD16" s="19"/>
    </row>
    <row r="17" spans="1:30" s="20" customFormat="1" ht="16.5" customHeight="1" x14ac:dyDescent="0.25">
      <c r="A17" s="21">
        <v>15</v>
      </c>
      <c r="B17" s="33" t="s">
        <v>67</v>
      </c>
      <c r="C17" s="23" t="s">
        <v>32</v>
      </c>
      <c r="D17" s="24" t="s">
        <v>68</v>
      </c>
      <c r="E17" s="25">
        <v>2607</v>
      </c>
      <c r="F17" s="26" t="s">
        <v>69</v>
      </c>
      <c r="G17" s="24" t="s">
        <v>35</v>
      </c>
      <c r="H17" s="27">
        <v>2.1509999999999998</v>
      </c>
      <c r="I17" s="26" t="s">
        <v>70</v>
      </c>
      <c r="J17" s="28">
        <v>2946628.85</v>
      </c>
      <c r="K17" s="28">
        <v>2062640</v>
      </c>
      <c r="L17" s="28">
        <v>883988.85000000009</v>
      </c>
      <c r="M17" s="29">
        <v>0.7</v>
      </c>
      <c r="N17" s="30">
        <v>0</v>
      </c>
      <c r="O17" s="30">
        <v>0</v>
      </c>
      <c r="P17" s="31">
        <v>0</v>
      </c>
      <c r="Q17" s="31">
        <v>0</v>
      </c>
      <c r="R17" s="31">
        <v>0</v>
      </c>
      <c r="S17" s="32">
        <f t="shared" si="5"/>
        <v>2062640</v>
      </c>
      <c r="T17" s="16"/>
      <c r="U17" s="16"/>
      <c r="V17" s="16"/>
      <c r="W17" s="16"/>
      <c r="X17" s="16"/>
      <c r="Y17" s="16"/>
      <c r="Z17" s="3" t="b">
        <f t="shared" si="7"/>
        <v>1</v>
      </c>
      <c r="AA17" s="17">
        <f t="shared" si="1"/>
        <v>0.7</v>
      </c>
      <c r="AB17" s="18" t="b">
        <f t="shared" si="2"/>
        <v>1</v>
      </c>
      <c r="AC17" s="18" t="b">
        <f t="shared" si="6"/>
        <v>1</v>
      </c>
      <c r="AD17" s="19"/>
    </row>
    <row r="18" spans="1:30" s="20" customFormat="1" ht="24" x14ac:dyDescent="0.25">
      <c r="A18" s="21">
        <v>16</v>
      </c>
      <c r="B18" s="33" t="s">
        <v>71</v>
      </c>
      <c r="C18" s="23" t="s">
        <v>32</v>
      </c>
      <c r="D18" s="24" t="s">
        <v>48</v>
      </c>
      <c r="E18" s="25">
        <v>2612</v>
      </c>
      <c r="F18" s="26" t="s">
        <v>72</v>
      </c>
      <c r="G18" s="24" t="s">
        <v>40</v>
      </c>
      <c r="H18" s="27">
        <v>0.625</v>
      </c>
      <c r="I18" s="26" t="s">
        <v>50</v>
      </c>
      <c r="J18" s="28">
        <v>1372778.13</v>
      </c>
      <c r="K18" s="28">
        <v>1098222</v>
      </c>
      <c r="L18" s="28">
        <v>274556.12999999989</v>
      </c>
      <c r="M18" s="29">
        <v>0.8</v>
      </c>
      <c r="N18" s="30">
        <v>0</v>
      </c>
      <c r="O18" s="30">
        <v>0</v>
      </c>
      <c r="P18" s="31">
        <v>0</v>
      </c>
      <c r="Q18" s="31">
        <v>0</v>
      </c>
      <c r="R18" s="31">
        <v>0</v>
      </c>
      <c r="S18" s="32">
        <f t="shared" si="5"/>
        <v>1098222</v>
      </c>
      <c r="T18" s="16"/>
      <c r="U18" s="16"/>
      <c r="V18" s="16"/>
      <c r="W18" s="16"/>
      <c r="X18" s="16"/>
      <c r="Y18" s="16"/>
      <c r="Z18" s="3" t="b">
        <f t="shared" si="7"/>
        <v>1</v>
      </c>
      <c r="AA18" s="17">
        <f t="shared" si="1"/>
        <v>0.8</v>
      </c>
      <c r="AB18" s="18" t="b">
        <f t="shared" si="2"/>
        <v>1</v>
      </c>
      <c r="AC18" s="18" t="b">
        <f t="shared" si="6"/>
        <v>1</v>
      </c>
      <c r="AD18" s="19"/>
    </row>
    <row r="19" spans="1:30" s="20" customFormat="1" ht="24" x14ac:dyDescent="0.25">
      <c r="A19" s="21">
        <v>17</v>
      </c>
      <c r="B19" s="33" t="s">
        <v>73</v>
      </c>
      <c r="C19" s="23" t="s">
        <v>32</v>
      </c>
      <c r="D19" s="24" t="s">
        <v>38</v>
      </c>
      <c r="E19" s="25">
        <v>2602</v>
      </c>
      <c r="F19" s="26" t="s">
        <v>74</v>
      </c>
      <c r="G19" s="24" t="s">
        <v>40</v>
      </c>
      <c r="H19" s="27">
        <v>1</v>
      </c>
      <c r="I19" s="26" t="s">
        <v>36</v>
      </c>
      <c r="J19" s="28">
        <v>1258017.06</v>
      </c>
      <c r="K19" s="28">
        <v>1006413</v>
      </c>
      <c r="L19" s="28">
        <v>251604.06000000006</v>
      </c>
      <c r="M19" s="29">
        <v>0.8</v>
      </c>
      <c r="N19" s="30">
        <v>0</v>
      </c>
      <c r="O19" s="30">
        <v>0</v>
      </c>
      <c r="P19" s="31">
        <v>0</v>
      </c>
      <c r="Q19" s="31">
        <v>0</v>
      </c>
      <c r="R19" s="31">
        <v>0</v>
      </c>
      <c r="S19" s="32">
        <f t="shared" si="5"/>
        <v>1006413</v>
      </c>
      <c r="T19" s="16"/>
      <c r="U19" s="16"/>
      <c r="V19" s="16"/>
      <c r="W19" s="16"/>
      <c r="X19" s="16"/>
      <c r="Y19" s="16"/>
      <c r="Z19" s="3" t="b">
        <f t="shared" si="7"/>
        <v>1</v>
      </c>
      <c r="AA19" s="17">
        <f t="shared" si="1"/>
        <v>0.8</v>
      </c>
      <c r="AB19" s="18" t="b">
        <f t="shared" si="2"/>
        <v>1</v>
      </c>
      <c r="AC19" s="18" t="b">
        <f t="shared" si="6"/>
        <v>1</v>
      </c>
      <c r="AD19" s="19"/>
    </row>
    <row r="20" spans="1:30" s="20" customFormat="1" ht="48" x14ac:dyDescent="0.25">
      <c r="A20" s="21">
        <v>18</v>
      </c>
      <c r="B20" s="22" t="s">
        <v>75</v>
      </c>
      <c r="C20" s="23"/>
      <c r="D20" s="24" t="s">
        <v>38</v>
      </c>
      <c r="E20" s="25">
        <v>2602</v>
      </c>
      <c r="F20" s="26" t="s">
        <v>76</v>
      </c>
      <c r="G20" s="24"/>
      <c r="H20" s="27"/>
      <c r="I20" s="26" t="s">
        <v>36</v>
      </c>
      <c r="J20" s="28"/>
      <c r="K20" s="28"/>
      <c r="L20" s="28"/>
      <c r="M20" s="29">
        <v>0.8</v>
      </c>
      <c r="N20" s="30"/>
      <c r="O20" s="30"/>
      <c r="P20" s="31"/>
      <c r="Q20" s="31"/>
      <c r="R20" s="31"/>
      <c r="S20" s="32"/>
      <c r="T20" s="16"/>
      <c r="U20" s="16"/>
      <c r="V20" s="16"/>
      <c r="W20" s="16"/>
      <c r="X20" s="16"/>
      <c r="Y20" s="16"/>
      <c r="Z20" s="3" t="b">
        <f t="shared" si="7"/>
        <v>1</v>
      </c>
      <c r="AA20" s="17" t="e">
        <f t="shared" si="1"/>
        <v>#DIV/0!</v>
      </c>
      <c r="AB20" s="18" t="e">
        <f t="shared" si="2"/>
        <v>#DIV/0!</v>
      </c>
      <c r="AC20" s="18" t="b">
        <f t="shared" si="6"/>
        <v>1</v>
      </c>
      <c r="AD20" s="19"/>
    </row>
    <row r="21" spans="1:30" s="20" customFormat="1" ht="48" x14ac:dyDescent="0.25">
      <c r="A21" s="21">
        <v>19</v>
      </c>
      <c r="B21" s="22" t="s">
        <v>77</v>
      </c>
      <c r="C21" s="23"/>
      <c r="D21" s="24" t="s">
        <v>38</v>
      </c>
      <c r="E21" s="25">
        <v>2602</v>
      </c>
      <c r="F21" s="26" t="s">
        <v>78</v>
      </c>
      <c r="G21" s="24"/>
      <c r="H21" s="27"/>
      <c r="I21" s="26" t="s">
        <v>36</v>
      </c>
      <c r="J21" s="28"/>
      <c r="K21" s="28"/>
      <c r="L21" s="28"/>
      <c r="M21" s="29">
        <v>0.8</v>
      </c>
      <c r="N21" s="30"/>
      <c r="O21" s="30"/>
      <c r="P21" s="31"/>
      <c r="Q21" s="31"/>
      <c r="R21" s="31"/>
      <c r="S21" s="32"/>
      <c r="T21" s="16"/>
      <c r="U21" s="16"/>
      <c r="V21" s="16"/>
      <c r="W21" s="16"/>
      <c r="X21" s="16"/>
      <c r="Y21" s="16"/>
      <c r="Z21" s="3" t="b">
        <f t="shared" si="7"/>
        <v>1</v>
      </c>
      <c r="AA21" s="17" t="e">
        <f t="shared" si="1"/>
        <v>#DIV/0!</v>
      </c>
      <c r="AB21" s="18" t="e">
        <f t="shared" si="2"/>
        <v>#DIV/0!</v>
      </c>
      <c r="AC21" s="18" t="b">
        <f t="shared" si="6"/>
        <v>1</v>
      </c>
      <c r="AD21" s="19"/>
    </row>
    <row r="22" spans="1:30" s="20" customFormat="1" ht="24" x14ac:dyDescent="0.25">
      <c r="A22" s="21">
        <v>20</v>
      </c>
      <c r="B22" s="33" t="s">
        <v>79</v>
      </c>
      <c r="C22" s="23" t="s">
        <v>32</v>
      </c>
      <c r="D22" s="24" t="s">
        <v>38</v>
      </c>
      <c r="E22" s="25">
        <v>2602</v>
      </c>
      <c r="F22" s="26" t="s">
        <v>80</v>
      </c>
      <c r="G22" s="24" t="s">
        <v>40</v>
      </c>
      <c r="H22" s="27">
        <v>0.88</v>
      </c>
      <c r="I22" s="26" t="s">
        <v>36</v>
      </c>
      <c r="J22" s="28">
        <v>1005691.58</v>
      </c>
      <c r="K22" s="28">
        <v>804553</v>
      </c>
      <c r="L22" s="28">
        <v>201138.57999999996</v>
      </c>
      <c r="M22" s="29">
        <v>0.8</v>
      </c>
      <c r="N22" s="30">
        <v>0</v>
      </c>
      <c r="O22" s="30">
        <v>0</v>
      </c>
      <c r="P22" s="31">
        <v>0</v>
      </c>
      <c r="Q22" s="31">
        <v>0</v>
      </c>
      <c r="R22" s="31">
        <v>0</v>
      </c>
      <c r="S22" s="32">
        <f t="shared" si="5"/>
        <v>804553</v>
      </c>
      <c r="T22" s="16"/>
      <c r="U22" s="16"/>
      <c r="V22" s="16"/>
      <c r="W22" s="16"/>
      <c r="X22" s="16"/>
      <c r="Y22" s="16"/>
      <c r="Z22" s="3" t="b">
        <f t="shared" si="7"/>
        <v>1</v>
      </c>
      <c r="AA22" s="17">
        <f t="shared" si="1"/>
        <v>0.8</v>
      </c>
      <c r="AB22" s="18" t="b">
        <f t="shared" si="2"/>
        <v>1</v>
      </c>
      <c r="AC22" s="18" t="b">
        <f t="shared" si="6"/>
        <v>1</v>
      </c>
      <c r="AD22" s="19"/>
    </row>
    <row r="23" spans="1:30" s="20" customFormat="1" ht="48" x14ac:dyDescent="0.25">
      <c r="A23" s="21">
        <v>21</v>
      </c>
      <c r="B23" s="22" t="s">
        <v>81</v>
      </c>
      <c r="C23" s="23"/>
      <c r="D23" s="24" t="s">
        <v>42</v>
      </c>
      <c r="E23" s="25">
        <v>2606</v>
      </c>
      <c r="F23" s="26" t="s">
        <v>82</v>
      </c>
      <c r="G23" s="24"/>
      <c r="H23" s="27"/>
      <c r="I23" s="26" t="s">
        <v>44</v>
      </c>
      <c r="J23" s="28"/>
      <c r="K23" s="28"/>
      <c r="L23" s="28"/>
      <c r="M23" s="29">
        <v>0.7</v>
      </c>
      <c r="N23" s="30"/>
      <c r="O23" s="30"/>
      <c r="P23" s="31"/>
      <c r="Q23" s="31"/>
      <c r="R23" s="31"/>
      <c r="S23" s="32"/>
      <c r="T23" s="16"/>
      <c r="U23" s="16"/>
      <c r="V23" s="16"/>
      <c r="W23" s="16"/>
      <c r="X23" s="16"/>
      <c r="Y23" s="16"/>
      <c r="Z23" s="3" t="b">
        <f t="shared" si="7"/>
        <v>1</v>
      </c>
      <c r="AA23" s="17" t="e">
        <f t="shared" si="1"/>
        <v>#DIV/0!</v>
      </c>
      <c r="AB23" s="18" t="e">
        <f t="shared" si="2"/>
        <v>#DIV/0!</v>
      </c>
      <c r="AC23" s="18" t="b">
        <f t="shared" si="6"/>
        <v>1</v>
      </c>
      <c r="AD23" s="19"/>
    </row>
    <row r="24" spans="1:30" s="20" customFormat="1" ht="24" x14ac:dyDescent="0.25">
      <c r="A24" s="21">
        <v>22</v>
      </c>
      <c r="B24" s="33" t="s">
        <v>83</v>
      </c>
      <c r="C24" s="23" t="s">
        <v>32</v>
      </c>
      <c r="D24" s="24" t="s">
        <v>20</v>
      </c>
      <c r="E24" s="25">
        <v>2604</v>
      </c>
      <c r="F24" s="26" t="s">
        <v>84</v>
      </c>
      <c r="G24" s="24" t="s">
        <v>40</v>
      </c>
      <c r="H24" s="27">
        <v>0.67400000000000004</v>
      </c>
      <c r="I24" s="26" t="s">
        <v>85</v>
      </c>
      <c r="J24" s="28">
        <v>1460261.48</v>
      </c>
      <c r="K24" s="28">
        <v>1022183</v>
      </c>
      <c r="L24" s="28">
        <v>438078.48</v>
      </c>
      <c r="M24" s="29">
        <v>0.7</v>
      </c>
      <c r="N24" s="30">
        <v>0</v>
      </c>
      <c r="O24" s="30">
        <v>0</v>
      </c>
      <c r="P24" s="31">
        <v>0</v>
      </c>
      <c r="Q24" s="31">
        <v>0</v>
      </c>
      <c r="R24" s="31">
        <v>0</v>
      </c>
      <c r="S24" s="32">
        <f t="shared" si="5"/>
        <v>1022183</v>
      </c>
      <c r="T24" s="16"/>
      <c r="U24" s="16"/>
      <c r="V24" s="16"/>
      <c r="W24" s="16"/>
      <c r="X24" s="16"/>
      <c r="Y24" s="16"/>
      <c r="Z24" s="3" t="b">
        <f t="shared" si="7"/>
        <v>1</v>
      </c>
      <c r="AA24" s="17">
        <f t="shared" si="1"/>
        <v>0.7</v>
      </c>
      <c r="AB24" s="18" t="b">
        <f t="shared" si="2"/>
        <v>1</v>
      </c>
      <c r="AC24" s="18" t="b">
        <f>'[1]pow podst'!J55='[1]pow podst'!K55+'[1]pow podst'!L55</f>
        <v>1</v>
      </c>
      <c r="AD24" s="19"/>
    </row>
    <row r="25" spans="1:30" s="20" customFormat="1" ht="24" x14ac:dyDescent="0.25">
      <c r="A25" s="21">
        <v>23</v>
      </c>
      <c r="B25" s="33" t="s">
        <v>86</v>
      </c>
      <c r="C25" s="23" t="s">
        <v>32</v>
      </c>
      <c r="D25" s="24" t="s">
        <v>59</v>
      </c>
      <c r="E25" s="25">
        <v>2609</v>
      </c>
      <c r="F25" s="26" t="s">
        <v>87</v>
      </c>
      <c r="G25" s="24" t="s">
        <v>35</v>
      </c>
      <c r="H25" s="27">
        <v>0.31</v>
      </c>
      <c r="I25" s="26" t="s">
        <v>36</v>
      </c>
      <c r="J25" s="28">
        <v>552993.06000000006</v>
      </c>
      <c r="K25" s="28">
        <v>442394</v>
      </c>
      <c r="L25" s="28">
        <v>110599.06000000006</v>
      </c>
      <c r="M25" s="29">
        <v>0.8</v>
      </c>
      <c r="N25" s="30">
        <v>0</v>
      </c>
      <c r="O25" s="30">
        <v>0</v>
      </c>
      <c r="P25" s="31">
        <v>0</v>
      </c>
      <c r="Q25" s="31">
        <v>0</v>
      </c>
      <c r="R25" s="31">
        <v>0</v>
      </c>
      <c r="S25" s="32">
        <f t="shared" si="5"/>
        <v>442394</v>
      </c>
      <c r="T25" s="16"/>
      <c r="U25" s="16"/>
      <c r="V25" s="16"/>
      <c r="W25" s="16"/>
      <c r="X25" s="16"/>
      <c r="Y25" s="16"/>
      <c r="Z25" s="3" t="b">
        <f t="shared" si="7"/>
        <v>1</v>
      </c>
      <c r="AA25" s="17">
        <f t="shared" si="1"/>
        <v>0.8</v>
      </c>
      <c r="AB25" s="18" t="b">
        <f t="shared" si="2"/>
        <v>1</v>
      </c>
      <c r="AC25" s="18" t="b">
        <f t="shared" ref="AC25:AC31" si="8">J32=K32+L32</f>
        <v>1</v>
      </c>
      <c r="AD25" s="19"/>
    </row>
    <row r="26" spans="1:30" s="20" customFormat="1" ht="36" x14ac:dyDescent="0.25">
      <c r="A26" s="21">
        <v>24</v>
      </c>
      <c r="B26" s="33" t="s">
        <v>88</v>
      </c>
      <c r="C26" s="23" t="s">
        <v>32</v>
      </c>
      <c r="D26" s="24" t="s">
        <v>48</v>
      </c>
      <c r="E26" s="25">
        <v>2612</v>
      </c>
      <c r="F26" s="26" t="s">
        <v>89</v>
      </c>
      <c r="G26" s="24" t="s">
        <v>40</v>
      </c>
      <c r="H26" s="27">
        <v>0.17</v>
      </c>
      <c r="I26" s="26" t="s">
        <v>50</v>
      </c>
      <c r="J26" s="28">
        <v>298168.01</v>
      </c>
      <c r="K26" s="28">
        <v>238534</v>
      </c>
      <c r="L26" s="28">
        <v>59634.010000000009</v>
      </c>
      <c r="M26" s="29">
        <v>0.8</v>
      </c>
      <c r="N26" s="30">
        <v>0</v>
      </c>
      <c r="O26" s="30">
        <v>0</v>
      </c>
      <c r="P26" s="31">
        <v>0</v>
      </c>
      <c r="Q26" s="31">
        <v>0</v>
      </c>
      <c r="R26" s="31">
        <v>0</v>
      </c>
      <c r="S26" s="32">
        <f t="shared" si="5"/>
        <v>238534</v>
      </c>
      <c r="T26" s="16"/>
      <c r="U26" s="16"/>
      <c r="V26" s="16"/>
      <c r="W26" s="16"/>
      <c r="X26" s="16"/>
      <c r="Y26" s="16"/>
      <c r="Z26" s="3" t="b">
        <f t="shared" si="7"/>
        <v>1</v>
      </c>
      <c r="AA26" s="17">
        <f t="shared" si="1"/>
        <v>0.8</v>
      </c>
      <c r="AB26" s="18" t="b">
        <f t="shared" si="2"/>
        <v>1</v>
      </c>
      <c r="AC26" s="18" t="b">
        <f t="shared" si="8"/>
        <v>1</v>
      </c>
      <c r="AD26" s="19"/>
    </row>
    <row r="27" spans="1:30" s="20" customFormat="1" ht="24" x14ac:dyDescent="0.25">
      <c r="A27" s="21">
        <v>25</v>
      </c>
      <c r="B27" s="33" t="s">
        <v>90</v>
      </c>
      <c r="C27" s="23" t="s">
        <v>32</v>
      </c>
      <c r="D27" s="24" t="s">
        <v>38</v>
      </c>
      <c r="E27" s="25">
        <v>2602</v>
      </c>
      <c r="F27" s="26" t="s">
        <v>91</v>
      </c>
      <c r="G27" s="24" t="s">
        <v>40</v>
      </c>
      <c r="H27" s="27">
        <v>1</v>
      </c>
      <c r="I27" s="26" t="s">
        <v>36</v>
      </c>
      <c r="J27" s="28">
        <v>1379023.58</v>
      </c>
      <c r="K27" s="28">
        <v>1103218</v>
      </c>
      <c r="L27" s="28">
        <v>275805.58000000007</v>
      </c>
      <c r="M27" s="29">
        <v>0.8</v>
      </c>
      <c r="N27" s="30">
        <v>0</v>
      </c>
      <c r="O27" s="30">
        <v>0</v>
      </c>
      <c r="P27" s="31">
        <v>0</v>
      </c>
      <c r="Q27" s="31">
        <v>0</v>
      </c>
      <c r="R27" s="31">
        <v>0</v>
      </c>
      <c r="S27" s="32">
        <f t="shared" si="5"/>
        <v>1103218</v>
      </c>
      <c r="T27" s="16"/>
      <c r="U27" s="16"/>
      <c r="V27" s="16"/>
      <c r="W27" s="16"/>
      <c r="X27" s="16"/>
      <c r="Y27" s="16"/>
      <c r="Z27" s="3" t="b">
        <f t="shared" si="7"/>
        <v>1</v>
      </c>
      <c r="AA27" s="17">
        <f t="shared" si="1"/>
        <v>0.8</v>
      </c>
      <c r="AB27" s="18" t="b">
        <f t="shared" si="2"/>
        <v>1</v>
      </c>
      <c r="AC27" s="18" t="b">
        <f t="shared" si="8"/>
        <v>1</v>
      </c>
      <c r="AD27" s="19"/>
    </row>
    <row r="28" spans="1:30" s="20" customFormat="1" ht="24" x14ac:dyDescent="0.25">
      <c r="A28" s="21">
        <v>26</v>
      </c>
      <c r="B28" s="33" t="s">
        <v>92</v>
      </c>
      <c r="C28" s="23" t="s">
        <v>32</v>
      </c>
      <c r="D28" s="24" t="s">
        <v>38</v>
      </c>
      <c r="E28" s="25">
        <v>2602</v>
      </c>
      <c r="F28" s="26" t="s">
        <v>93</v>
      </c>
      <c r="G28" s="24" t="s">
        <v>40</v>
      </c>
      <c r="H28" s="27">
        <v>1</v>
      </c>
      <c r="I28" s="26" t="s">
        <v>36</v>
      </c>
      <c r="J28" s="28">
        <v>1175581.8999999999</v>
      </c>
      <c r="K28" s="28">
        <v>940465</v>
      </c>
      <c r="L28" s="28">
        <v>235116.89999999991</v>
      </c>
      <c r="M28" s="29">
        <v>0.8</v>
      </c>
      <c r="N28" s="30">
        <v>0</v>
      </c>
      <c r="O28" s="30">
        <v>0</v>
      </c>
      <c r="P28" s="31">
        <v>0</v>
      </c>
      <c r="Q28" s="31">
        <v>0</v>
      </c>
      <c r="R28" s="31">
        <v>0</v>
      </c>
      <c r="S28" s="32">
        <f t="shared" si="5"/>
        <v>940465</v>
      </c>
      <c r="T28" s="16"/>
      <c r="U28" s="16"/>
      <c r="V28" s="16"/>
      <c r="W28" s="16"/>
      <c r="X28" s="16"/>
      <c r="Y28" s="16"/>
      <c r="Z28" s="3" t="b">
        <f t="shared" si="7"/>
        <v>1</v>
      </c>
      <c r="AA28" s="17">
        <f t="shared" si="1"/>
        <v>0.8</v>
      </c>
      <c r="AB28" s="18" t="b">
        <f t="shared" si="2"/>
        <v>1</v>
      </c>
      <c r="AC28" s="18" t="b">
        <f t="shared" si="8"/>
        <v>1</v>
      </c>
      <c r="AD28" s="19"/>
    </row>
    <row r="29" spans="1:30" s="20" customFormat="1" ht="24" x14ac:dyDescent="0.25">
      <c r="A29" s="21">
        <v>27</v>
      </c>
      <c r="B29" s="33" t="s">
        <v>94</v>
      </c>
      <c r="C29" s="23" t="s">
        <v>32</v>
      </c>
      <c r="D29" s="24" t="s">
        <v>59</v>
      </c>
      <c r="E29" s="25">
        <v>2609</v>
      </c>
      <c r="F29" s="26" t="s">
        <v>95</v>
      </c>
      <c r="G29" s="24" t="s">
        <v>35</v>
      </c>
      <c r="H29" s="27">
        <v>0.06</v>
      </c>
      <c r="I29" s="26" t="s">
        <v>36</v>
      </c>
      <c r="J29" s="28">
        <v>74909.5</v>
      </c>
      <c r="K29" s="28">
        <v>59927</v>
      </c>
      <c r="L29" s="28">
        <v>14982.5</v>
      </c>
      <c r="M29" s="29">
        <v>0.8</v>
      </c>
      <c r="N29" s="30">
        <v>0</v>
      </c>
      <c r="O29" s="30">
        <v>0</v>
      </c>
      <c r="P29" s="31">
        <v>0</v>
      </c>
      <c r="Q29" s="31">
        <v>0</v>
      </c>
      <c r="R29" s="31">
        <v>0</v>
      </c>
      <c r="S29" s="32">
        <f t="shared" si="5"/>
        <v>59927</v>
      </c>
      <c r="T29" s="16"/>
      <c r="U29" s="16"/>
      <c r="V29" s="16"/>
      <c r="W29" s="16"/>
      <c r="X29" s="16"/>
      <c r="Y29" s="16"/>
      <c r="Z29" s="3" t="b">
        <f t="shared" si="7"/>
        <v>1</v>
      </c>
      <c r="AA29" s="17">
        <f t="shared" si="1"/>
        <v>0.8</v>
      </c>
      <c r="AB29" s="18" t="b">
        <f t="shared" si="2"/>
        <v>1</v>
      </c>
      <c r="AC29" s="18" t="b">
        <f t="shared" si="8"/>
        <v>1</v>
      </c>
      <c r="AD29" s="19"/>
    </row>
    <row r="30" spans="1:30" s="20" customFormat="1" ht="24" x14ac:dyDescent="0.25">
      <c r="A30" s="21">
        <v>28</v>
      </c>
      <c r="B30" s="33" t="s">
        <v>96</v>
      </c>
      <c r="C30" s="23" t="s">
        <v>32</v>
      </c>
      <c r="D30" s="24" t="s">
        <v>20</v>
      </c>
      <c r="E30" s="25">
        <v>2604</v>
      </c>
      <c r="F30" s="26" t="s">
        <v>97</v>
      </c>
      <c r="G30" s="24" t="s">
        <v>22</v>
      </c>
      <c r="H30" s="27">
        <v>4.8000000000000001E-2</v>
      </c>
      <c r="I30" s="26" t="s">
        <v>85</v>
      </c>
      <c r="J30" s="28">
        <v>2011287.37</v>
      </c>
      <c r="K30" s="28">
        <v>1407901</v>
      </c>
      <c r="L30" s="28">
        <v>603386.37000000011</v>
      </c>
      <c r="M30" s="29">
        <v>0.7</v>
      </c>
      <c r="N30" s="30">
        <v>0</v>
      </c>
      <c r="O30" s="30">
        <v>0</v>
      </c>
      <c r="P30" s="31">
        <v>0</v>
      </c>
      <c r="Q30" s="31">
        <v>0</v>
      </c>
      <c r="R30" s="31">
        <v>0</v>
      </c>
      <c r="S30" s="32">
        <f t="shared" si="5"/>
        <v>1407901</v>
      </c>
      <c r="T30" s="16"/>
      <c r="U30" s="16"/>
      <c r="V30" s="16"/>
      <c r="W30" s="16"/>
      <c r="X30" s="16"/>
      <c r="Y30" s="16"/>
      <c r="Z30" s="3" t="b">
        <f t="shared" si="7"/>
        <v>1</v>
      </c>
      <c r="AA30" s="17">
        <f t="shared" si="1"/>
        <v>0.7</v>
      </c>
      <c r="AB30" s="18" t="b">
        <f t="shared" si="2"/>
        <v>1</v>
      </c>
      <c r="AC30" s="18" t="b">
        <f t="shared" si="8"/>
        <v>1</v>
      </c>
      <c r="AD30" s="19"/>
    </row>
    <row r="31" spans="1:30" s="20" customFormat="1" ht="48" x14ac:dyDescent="0.25">
      <c r="A31" s="21">
        <v>29</v>
      </c>
      <c r="B31" s="22" t="s">
        <v>98</v>
      </c>
      <c r="C31" s="23"/>
      <c r="D31" s="24" t="s">
        <v>28</v>
      </c>
      <c r="E31" s="25">
        <v>2601</v>
      </c>
      <c r="F31" s="26" t="s">
        <v>99</v>
      </c>
      <c r="G31" s="24"/>
      <c r="H31" s="27"/>
      <c r="I31" s="26" t="s">
        <v>100</v>
      </c>
      <c r="J31" s="28"/>
      <c r="K31" s="28"/>
      <c r="L31" s="28"/>
      <c r="M31" s="29">
        <v>0.7</v>
      </c>
      <c r="N31" s="30"/>
      <c r="O31" s="30"/>
      <c r="P31" s="31"/>
      <c r="Q31" s="31"/>
      <c r="R31" s="31"/>
      <c r="S31" s="32"/>
      <c r="T31" s="16"/>
      <c r="U31" s="16"/>
      <c r="V31" s="16"/>
      <c r="W31" s="16"/>
      <c r="X31" s="16"/>
      <c r="Y31" s="16"/>
      <c r="Z31" s="3" t="b">
        <f t="shared" si="7"/>
        <v>1</v>
      </c>
      <c r="AA31" s="17" t="e">
        <f t="shared" si="1"/>
        <v>#DIV/0!</v>
      </c>
      <c r="AB31" s="18" t="e">
        <f t="shared" si="2"/>
        <v>#DIV/0!</v>
      </c>
      <c r="AC31" s="18" t="b">
        <f t="shared" si="8"/>
        <v>1</v>
      </c>
      <c r="AD31" s="19"/>
    </row>
    <row r="32" spans="1:30" s="20" customFormat="1" ht="24" x14ac:dyDescent="0.25">
      <c r="A32" s="21">
        <v>30</v>
      </c>
      <c r="B32" s="33" t="s">
        <v>101</v>
      </c>
      <c r="C32" s="23" t="s">
        <v>32</v>
      </c>
      <c r="D32" s="24" t="s">
        <v>20</v>
      </c>
      <c r="E32" s="25">
        <v>2604</v>
      </c>
      <c r="F32" s="26" t="s">
        <v>102</v>
      </c>
      <c r="G32" s="24" t="s">
        <v>40</v>
      </c>
      <c r="H32" s="27">
        <v>1.4850000000000001</v>
      </c>
      <c r="I32" s="26" t="s">
        <v>85</v>
      </c>
      <c r="J32" s="28">
        <v>3700205.74</v>
      </c>
      <c r="K32" s="28">
        <v>2590144</v>
      </c>
      <c r="L32" s="28">
        <v>1110061.7400000002</v>
      </c>
      <c r="M32" s="34">
        <v>0.7</v>
      </c>
      <c r="N32" s="30">
        <v>0</v>
      </c>
      <c r="O32" s="30">
        <v>0</v>
      </c>
      <c r="P32" s="31">
        <v>0</v>
      </c>
      <c r="Q32" s="31">
        <v>0</v>
      </c>
      <c r="R32" s="31">
        <v>0</v>
      </c>
      <c r="S32" s="32">
        <f>K32</f>
        <v>2590144</v>
      </c>
      <c r="T32" s="16"/>
      <c r="U32" s="16"/>
      <c r="V32" s="16"/>
      <c r="W32" s="16"/>
      <c r="X32" s="16"/>
      <c r="Y32" s="16"/>
      <c r="Z32" s="3" t="b">
        <f t="shared" ref="Z32:Z37" si="9">K32=SUM(N32:Y32)</f>
        <v>1</v>
      </c>
      <c r="AA32" s="17">
        <f t="shared" si="1"/>
        <v>0.7</v>
      </c>
      <c r="AB32" s="18" t="b">
        <f>AA32=M32</f>
        <v>1</v>
      </c>
      <c r="AC32" s="18" t="b">
        <f>J40=K40+L40</f>
        <v>1</v>
      </c>
      <c r="AD32" s="19"/>
    </row>
    <row r="33" spans="1:30" s="20" customFormat="1" ht="24" x14ac:dyDescent="0.25">
      <c r="A33" s="21">
        <v>31</v>
      </c>
      <c r="B33" s="33" t="s">
        <v>103</v>
      </c>
      <c r="C33" s="23" t="s">
        <v>32</v>
      </c>
      <c r="D33" s="24" t="s">
        <v>38</v>
      </c>
      <c r="E33" s="25">
        <v>2602</v>
      </c>
      <c r="F33" s="26" t="s">
        <v>104</v>
      </c>
      <c r="G33" s="24" t="s">
        <v>40</v>
      </c>
      <c r="H33" s="27">
        <v>1</v>
      </c>
      <c r="I33" s="26" t="s">
        <v>36</v>
      </c>
      <c r="J33" s="28">
        <v>1244460.4099999999</v>
      </c>
      <c r="K33" s="28">
        <v>995568</v>
      </c>
      <c r="L33" s="28">
        <v>248892.40999999992</v>
      </c>
      <c r="M33" s="34">
        <v>0.8</v>
      </c>
      <c r="N33" s="30">
        <v>0</v>
      </c>
      <c r="O33" s="30">
        <v>0</v>
      </c>
      <c r="P33" s="31">
        <v>0</v>
      </c>
      <c r="Q33" s="31">
        <v>0</v>
      </c>
      <c r="R33" s="31">
        <v>0</v>
      </c>
      <c r="S33" s="32">
        <f>K33</f>
        <v>995568</v>
      </c>
      <c r="T33" s="16"/>
      <c r="U33" s="16"/>
      <c r="V33" s="16"/>
      <c r="W33" s="16"/>
      <c r="X33" s="16"/>
      <c r="Y33" s="16"/>
      <c r="Z33" s="3" t="b">
        <f t="shared" si="9"/>
        <v>1</v>
      </c>
      <c r="AA33" s="17">
        <f t="shared" si="1"/>
        <v>0.8</v>
      </c>
      <c r="AB33" s="18" t="b">
        <f>AA33=M33</f>
        <v>1</v>
      </c>
      <c r="AC33" s="18" t="b">
        <f>J41=K41+L41</f>
        <v>1</v>
      </c>
      <c r="AD33" s="19"/>
    </row>
    <row r="34" spans="1:30" s="20" customFormat="1" ht="24" x14ac:dyDescent="0.25">
      <c r="A34" s="21">
        <v>32</v>
      </c>
      <c r="B34" s="35" t="s">
        <v>105</v>
      </c>
      <c r="C34" s="23" t="s">
        <v>32</v>
      </c>
      <c r="D34" s="24" t="s">
        <v>38</v>
      </c>
      <c r="E34" s="25">
        <v>2602</v>
      </c>
      <c r="F34" s="26" t="s">
        <v>106</v>
      </c>
      <c r="G34" s="24" t="s">
        <v>40</v>
      </c>
      <c r="H34" s="27">
        <v>0.97</v>
      </c>
      <c r="I34" s="26" t="s">
        <v>36</v>
      </c>
      <c r="J34" s="28">
        <v>1205877.26</v>
      </c>
      <c r="K34" s="28">
        <f>964701</f>
        <v>964701</v>
      </c>
      <c r="L34" s="28">
        <f>J34-K34</f>
        <v>241176.26</v>
      </c>
      <c r="M34" s="34">
        <v>0.8</v>
      </c>
      <c r="N34" s="30">
        <v>0</v>
      </c>
      <c r="O34" s="30">
        <v>0</v>
      </c>
      <c r="P34" s="31">
        <v>0</v>
      </c>
      <c r="Q34" s="31">
        <v>0</v>
      </c>
      <c r="R34" s="31">
        <v>0</v>
      </c>
      <c r="S34" s="32">
        <f>K34</f>
        <v>964701</v>
      </c>
      <c r="T34" s="16"/>
      <c r="U34" s="16"/>
      <c r="V34" s="16"/>
      <c r="W34" s="16"/>
      <c r="X34" s="16"/>
      <c r="Y34" s="16"/>
      <c r="Z34" s="3" t="b">
        <f t="shared" si="9"/>
        <v>1</v>
      </c>
      <c r="AA34" s="17">
        <f t="shared" si="1"/>
        <v>0.8</v>
      </c>
      <c r="AB34" s="18" t="b">
        <f>AA34=M34</f>
        <v>1</v>
      </c>
      <c r="AC34" s="18" t="e">
        <f>#REF!=#REF!+#REF!</f>
        <v>#REF!</v>
      </c>
      <c r="AD34" s="19"/>
    </row>
    <row r="35" spans="1:30" ht="20.100000000000001" customHeight="1" x14ac:dyDescent="0.25">
      <c r="A35" s="52" t="s">
        <v>107</v>
      </c>
      <c r="B35" s="52"/>
      <c r="C35" s="52"/>
      <c r="D35" s="52"/>
      <c r="E35" s="52"/>
      <c r="F35" s="52"/>
      <c r="G35" s="52"/>
      <c r="H35" s="36">
        <f>SUM(H3:H34)</f>
        <v>19.239000000000001</v>
      </c>
      <c r="I35" s="37" t="s">
        <v>108</v>
      </c>
      <c r="J35" s="38">
        <f>SUM(J3:J34)</f>
        <v>46882307.379999988</v>
      </c>
      <c r="K35" s="38">
        <f>SUM(K3:K34)</f>
        <v>34314994</v>
      </c>
      <c r="L35" s="38">
        <f>SUM(L3:L34)</f>
        <v>12567313.380000006</v>
      </c>
      <c r="M35" s="39" t="s">
        <v>108</v>
      </c>
      <c r="N35" s="40">
        <f t="shared" ref="N35:Y35" si="10">SUM(N3:N34)</f>
        <v>0</v>
      </c>
      <c r="O35" s="40">
        <f t="shared" si="10"/>
        <v>0</v>
      </c>
      <c r="P35" s="40">
        <f t="shared" si="10"/>
        <v>0</v>
      </c>
      <c r="Q35" s="40">
        <f t="shared" si="10"/>
        <v>0</v>
      </c>
      <c r="R35" s="40">
        <f t="shared" si="10"/>
        <v>0</v>
      </c>
      <c r="S35" s="40">
        <f t="shared" si="10"/>
        <v>24681513</v>
      </c>
      <c r="T35" s="40">
        <f t="shared" si="10"/>
        <v>4816741</v>
      </c>
      <c r="U35" s="40">
        <f t="shared" si="10"/>
        <v>4816740</v>
      </c>
      <c r="V35" s="40">
        <f t="shared" si="10"/>
        <v>0</v>
      </c>
      <c r="W35" s="40">
        <f t="shared" si="10"/>
        <v>0</v>
      </c>
      <c r="X35" s="40">
        <f t="shared" si="10"/>
        <v>0</v>
      </c>
      <c r="Y35" s="40">
        <f t="shared" si="10"/>
        <v>0</v>
      </c>
      <c r="Z35" s="3" t="b">
        <f t="shared" si="9"/>
        <v>1</v>
      </c>
      <c r="AA35" s="17">
        <f t="shared" si="1"/>
        <v>0.7319</v>
      </c>
      <c r="AB35" s="18" t="s">
        <v>108</v>
      </c>
      <c r="AC35" s="18" t="b">
        <f>J35=K35+L35</f>
        <v>1</v>
      </c>
      <c r="AD35" s="41"/>
    </row>
    <row r="36" spans="1:30" ht="20.100000000000001" customHeight="1" x14ac:dyDescent="0.25">
      <c r="A36" s="52" t="s">
        <v>109</v>
      </c>
      <c r="B36" s="52"/>
      <c r="C36" s="52"/>
      <c r="D36" s="52"/>
      <c r="E36" s="52"/>
      <c r="F36" s="52"/>
      <c r="G36" s="52"/>
      <c r="H36" s="36">
        <f>SUMIF($C$3:$C$34,"N",H3:H34)</f>
        <v>15.3</v>
      </c>
      <c r="I36" s="37" t="s">
        <v>108</v>
      </c>
      <c r="J36" s="38">
        <f>SUMIF($C$3:$C$34,"N",J3:J34)</f>
        <v>26929996.149999999</v>
      </c>
      <c r="K36" s="38">
        <f>SUMIF($C$3:$C$34,"N",K3:K34)</f>
        <v>20348377</v>
      </c>
      <c r="L36" s="38">
        <f>SUMIF($C$3:$C$34,"N",L3:L34)</f>
        <v>6581619.1500000013</v>
      </c>
      <c r="M36" s="39" t="s">
        <v>108</v>
      </c>
      <c r="N36" s="40">
        <f t="shared" ref="N36:Y36" si="11">SUMIF($C$3:$C$34,"N",N3:N34)</f>
        <v>0</v>
      </c>
      <c r="O36" s="40">
        <f t="shared" si="11"/>
        <v>0</v>
      </c>
      <c r="P36" s="40">
        <f t="shared" si="11"/>
        <v>0</v>
      </c>
      <c r="Q36" s="40">
        <f t="shared" si="11"/>
        <v>0</v>
      </c>
      <c r="R36" s="40">
        <f t="shared" si="11"/>
        <v>0</v>
      </c>
      <c r="S36" s="40">
        <f t="shared" si="11"/>
        <v>20348377</v>
      </c>
      <c r="T36" s="40">
        <f t="shared" si="11"/>
        <v>0</v>
      </c>
      <c r="U36" s="40">
        <f t="shared" si="11"/>
        <v>0</v>
      </c>
      <c r="V36" s="40">
        <f t="shared" si="11"/>
        <v>0</v>
      </c>
      <c r="W36" s="40">
        <f t="shared" si="11"/>
        <v>0</v>
      </c>
      <c r="X36" s="40">
        <f t="shared" si="11"/>
        <v>0</v>
      </c>
      <c r="Y36" s="40">
        <f t="shared" si="11"/>
        <v>0</v>
      </c>
      <c r="Z36" s="3" t="b">
        <f t="shared" si="9"/>
        <v>1</v>
      </c>
      <c r="AA36" s="17">
        <f t="shared" si="1"/>
        <v>0.75560000000000005</v>
      </c>
      <c r="AB36" s="18" t="s">
        <v>108</v>
      </c>
      <c r="AC36" s="18" t="b">
        <f>J36=K36+L36</f>
        <v>1</v>
      </c>
      <c r="AD36" s="41"/>
    </row>
    <row r="37" spans="1:30" ht="20.100000000000001" customHeight="1" x14ac:dyDescent="0.25">
      <c r="A37" s="55" t="s">
        <v>110</v>
      </c>
      <c r="B37" s="55"/>
      <c r="C37" s="55"/>
      <c r="D37" s="55"/>
      <c r="E37" s="55"/>
      <c r="F37" s="55"/>
      <c r="G37" s="55"/>
      <c r="H37" s="42">
        <f>SUMIF($C$3:$C$34,"W",H3:H34)</f>
        <v>3.9390000000000001</v>
      </c>
      <c r="I37" s="43" t="s">
        <v>108</v>
      </c>
      <c r="J37" s="44">
        <f>SUMIF($C$3:$C$34,"W",J3:J34)</f>
        <v>19952311.23</v>
      </c>
      <c r="K37" s="44">
        <f>SUMIF($C$3:$C$34,"W",K3:K34)</f>
        <v>13966617</v>
      </c>
      <c r="L37" s="44">
        <f>SUMIF($C$3:$C$34,"W",L3:L34)</f>
        <v>5985694.2300000004</v>
      </c>
      <c r="M37" s="45" t="s">
        <v>108</v>
      </c>
      <c r="N37" s="46">
        <f t="shared" ref="N37:Y37" si="12">SUMIF($C$3:$C$34,"W",N3:N34)</f>
        <v>0</v>
      </c>
      <c r="O37" s="46">
        <f t="shared" si="12"/>
        <v>0</v>
      </c>
      <c r="P37" s="46">
        <f t="shared" si="12"/>
        <v>0</v>
      </c>
      <c r="Q37" s="46">
        <f t="shared" si="12"/>
        <v>0</v>
      </c>
      <c r="R37" s="46">
        <f t="shared" si="12"/>
        <v>0</v>
      </c>
      <c r="S37" s="46">
        <f t="shared" si="12"/>
        <v>4333136</v>
      </c>
      <c r="T37" s="46">
        <f t="shared" si="12"/>
        <v>4816741</v>
      </c>
      <c r="U37" s="46">
        <f t="shared" si="12"/>
        <v>4816740</v>
      </c>
      <c r="V37" s="46">
        <f t="shared" si="12"/>
        <v>0</v>
      </c>
      <c r="W37" s="46">
        <f t="shared" si="12"/>
        <v>0</v>
      </c>
      <c r="X37" s="46">
        <f t="shared" si="12"/>
        <v>0</v>
      </c>
      <c r="Y37" s="46">
        <f t="shared" si="12"/>
        <v>0</v>
      </c>
      <c r="Z37" s="3" t="b">
        <f t="shared" si="9"/>
        <v>1</v>
      </c>
      <c r="AA37" s="17">
        <f t="shared" si="1"/>
        <v>0.7</v>
      </c>
      <c r="AB37" s="18" t="s">
        <v>108</v>
      </c>
      <c r="AC37" s="18" t="b">
        <f>J37=K37+L37</f>
        <v>1</v>
      </c>
      <c r="AD37" s="41"/>
    </row>
    <row r="38" spans="1:30" x14ac:dyDescent="0.25">
      <c r="A38" s="47"/>
    </row>
    <row r="39" spans="1:30" x14ac:dyDescent="0.25">
      <c r="A39" s="48" t="s">
        <v>111</v>
      </c>
      <c r="B39" s="49"/>
      <c r="C39" s="49"/>
      <c r="D39" s="49"/>
    </row>
    <row r="40" spans="1:30" x14ac:dyDescent="0.25">
      <c r="A40" s="50" t="s">
        <v>112</v>
      </c>
      <c r="B40" s="49"/>
      <c r="C40" s="49"/>
      <c r="D40" s="49"/>
    </row>
    <row r="41" spans="1:30" x14ac:dyDescent="0.25">
      <c r="A41" s="48" t="s">
        <v>113</v>
      </c>
      <c r="B41" s="49"/>
      <c r="C41" s="49"/>
      <c r="D41" s="49"/>
    </row>
    <row r="42" spans="1:30" x14ac:dyDescent="0.25">
      <c r="A42" s="51"/>
    </row>
  </sheetData>
  <mergeCells count="17">
    <mergeCell ref="F1:F2"/>
    <mergeCell ref="M1:M2"/>
    <mergeCell ref="N1:Y1"/>
    <mergeCell ref="A35:G35"/>
    <mergeCell ref="A36:G36"/>
    <mergeCell ref="A37:G37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conditionalFormatting sqref="Z3:AB37">
    <cfRule type="containsText" dxfId="3" priority="4" operator="containsText" text="fałsz">
      <formula>NOT(ISERROR(SEARCH("fałsz",Z3)))</formula>
    </cfRule>
  </conditionalFormatting>
  <conditionalFormatting sqref="Z3:AD37">
    <cfRule type="cellIs" dxfId="2" priority="3" operator="equal">
      <formula>FALSE</formula>
    </cfRule>
  </conditionalFormatting>
  <conditionalFormatting sqref="S4:U4">
    <cfRule type="expression" dxfId="1" priority="2">
      <formula>$Q4="odrzucenie"</formula>
    </cfRule>
  </conditionalFormatting>
  <conditionalFormatting sqref="S3:U3">
    <cfRule type="expression" dxfId="0" priority="1">
      <formula>$Q3="odrzucenie"</formula>
    </cfRule>
  </conditionalFormatting>
  <dataValidations count="2">
    <dataValidation type="list" allowBlank="1" showInputMessage="1" showErrorMessage="1" sqref="C3:C34" xr:uid="{4F6650B6-DDA1-4800-80FB-E879B46BD78E}">
      <formula1>"N,K,W"</formula1>
    </dataValidation>
    <dataValidation type="list" allowBlank="1" showInputMessage="1" showErrorMessage="1" sqref="G3:G34" xr:uid="{A52583CE-0EB4-4E5E-90CB-B69EF7D8224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headerFooter>
    <oddHeader>&amp;LWojewództwo świętokrzyskie - zadania powiatowe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pow rez</vt:lpstr>
      <vt:lpstr>'pow rez'!Obszar_wydruku</vt:lpstr>
      <vt:lpstr>'pow rez'!Tytuły_wydruku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2024-12-06T12:53:11Z</dcterms:created>
  <dcterms:modified xsi:type="dcterms:W3CDTF">2024-12-06T12:54:01Z</dcterms:modified>
</cp:coreProperties>
</file>