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4 - NABÓR A RFRD 2024\LISTA zmieniona nr 8 - A RFRD 2024\"/>
    </mc:Choice>
  </mc:AlternateContent>
  <xr:revisionPtr revIDLastSave="0" documentId="13_ncr:1_{6F8DFB1C-555C-449A-86F3-73EBCA2A7CC9}" xr6:coauthVersionLast="36" xr6:coauthVersionMax="36" xr10:uidLastSave="{00000000-0000-0000-0000-000000000000}"/>
  <bookViews>
    <workbookView xWindow="0" yWindow="0" windowWidth="28800" windowHeight="11325" xr2:uid="{5103D2D4-4E60-489D-BDB8-2899D197DDFF}"/>
  </bookViews>
  <sheets>
    <sheet name="gm podst" sheetId="1" r:id="rId1"/>
  </sheets>
  <definedNames>
    <definedName name="_xlnm._FilterDatabase" localSheetId="0" hidden="1">'gm podst'!$D$1:$D$182</definedName>
    <definedName name="_xlnm.Print_Area" localSheetId="0">'gm podst'!$A$1:$Z$182</definedName>
    <definedName name="_xlnm.Print_Titles" localSheetId="0">'gm podst'!$1:$2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7" i="1" l="1"/>
  <c r="Y177" i="1"/>
  <c r="X177" i="1"/>
  <c r="W177" i="1"/>
  <c r="V177" i="1"/>
  <c r="U177" i="1"/>
  <c r="S177" i="1"/>
  <c r="R177" i="1"/>
  <c r="Q177" i="1"/>
  <c r="P177" i="1"/>
  <c r="O177" i="1"/>
  <c r="L177" i="1"/>
  <c r="K177" i="1"/>
  <c r="I177" i="1"/>
  <c r="Z176" i="1"/>
  <c r="Y176" i="1"/>
  <c r="X176" i="1"/>
  <c r="W176" i="1"/>
  <c r="V176" i="1"/>
  <c r="U176" i="1"/>
  <c r="S176" i="1"/>
  <c r="R176" i="1"/>
  <c r="Q176" i="1"/>
  <c r="P176" i="1"/>
  <c r="O176" i="1"/>
  <c r="K176" i="1"/>
  <c r="I176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L175" i="1"/>
  <c r="AB175" i="1" s="1"/>
  <c r="K175" i="1"/>
  <c r="I175" i="1"/>
  <c r="Z174" i="1"/>
  <c r="Y174" i="1"/>
  <c r="X174" i="1"/>
  <c r="W174" i="1"/>
  <c r="V174" i="1"/>
  <c r="U174" i="1"/>
  <c r="S174" i="1"/>
  <c r="R174" i="1"/>
  <c r="Q174" i="1"/>
  <c r="P174" i="1"/>
  <c r="O174" i="1"/>
  <c r="K174" i="1"/>
  <c r="I174" i="1"/>
  <c r="AC173" i="1"/>
  <c r="L173" i="1"/>
  <c r="AB173" i="1" s="1"/>
  <c r="L172" i="1"/>
  <c r="AD171" i="1"/>
  <c r="AC171" i="1"/>
  <c r="AB171" i="1"/>
  <c r="T171" i="1"/>
  <c r="AA171" i="1" s="1"/>
  <c r="AD170" i="1"/>
  <c r="AB170" i="1"/>
  <c r="AC170" i="1" s="1"/>
  <c r="AA170" i="1"/>
  <c r="AD169" i="1"/>
  <c r="AB169" i="1"/>
  <c r="AC169" i="1" s="1"/>
  <c r="AA169" i="1"/>
  <c r="AD168" i="1"/>
  <c r="AB168" i="1"/>
  <c r="AC168" i="1" s="1"/>
  <c r="AA168" i="1"/>
  <c r="AD167" i="1"/>
  <c r="AB167" i="1"/>
  <c r="AC167" i="1" s="1"/>
  <c r="AA167" i="1"/>
  <c r="AD166" i="1"/>
  <c r="AB166" i="1"/>
  <c r="AC166" i="1" s="1"/>
  <c r="AA166" i="1"/>
  <c r="AD165" i="1"/>
  <c r="AB165" i="1"/>
  <c r="AC165" i="1" s="1"/>
  <c r="AA165" i="1"/>
  <c r="L164" i="1"/>
  <c r="AD163" i="1"/>
  <c r="AC163" i="1"/>
  <c r="AB163" i="1"/>
  <c r="T163" i="1"/>
  <c r="AA163" i="1" s="1"/>
  <c r="L162" i="1"/>
  <c r="AD161" i="1"/>
  <c r="AC161" i="1"/>
  <c r="AB161" i="1"/>
  <c r="T161" i="1"/>
  <c r="AA161" i="1" s="1"/>
  <c r="L160" i="1"/>
  <c r="AC159" i="1"/>
  <c r="AB159" i="1"/>
  <c r="T159" i="1"/>
  <c r="AA159" i="1" s="1"/>
  <c r="M159" i="1"/>
  <c r="L159" i="1"/>
  <c r="AD159" i="1" s="1"/>
  <c r="AD158" i="1"/>
  <c r="AB158" i="1"/>
  <c r="AC158" i="1" s="1"/>
  <c r="T158" i="1"/>
  <c r="AA158" i="1" s="1"/>
  <c r="M158" i="1"/>
  <c r="AD157" i="1"/>
  <c r="AB157" i="1"/>
  <c r="AC157" i="1" s="1"/>
  <c r="T157" i="1"/>
  <c r="AA157" i="1" s="1"/>
  <c r="AD156" i="1"/>
  <c r="AC156" i="1"/>
  <c r="AB156" i="1"/>
  <c r="AA156" i="1"/>
  <c r="AD155" i="1"/>
  <c r="AC155" i="1"/>
  <c r="AB155" i="1"/>
  <c r="AA155" i="1"/>
  <c r="T155" i="1"/>
  <c r="AD154" i="1"/>
  <c r="AB154" i="1"/>
  <c r="AC154" i="1" s="1"/>
  <c r="T154" i="1"/>
  <c r="AA154" i="1" s="1"/>
  <c r="M154" i="1"/>
  <c r="AD153" i="1"/>
  <c r="AB153" i="1"/>
  <c r="AC153" i="1" s="1"/>
  <c r="AA153" i="1"/>
  <c r="AD152" i="1"/>
  <c r="AB152" i="1"/>
  <c r="AC152" i="1" s="1"/>
  <c r="T152" i="1"/>
  <c r="AA152" i="1" s="1"/>
  <c r="AD151" i="1"/>
  <c r="AC151" i="1"/>
  <c r="AB151" i="1"/>
  <c r="AA151" i="1"/>
  <c r="AD150" i="1"/>
  <c r="AC150" i="1"/>
  <c r="AB150" i="1"/>
  <c r="AA150" i="1"/>
  <c r="AD149" i="1"/>
  <c r="AB149" i="1"/>
  <c r="AC149" i="1" s="1"/>
  <c r="AA149" i="1"/>
  <c r="T149" i="1"/>
  <c r="AD148" i="1"/>
  <c r="AB148" i="1"/>
  <c r="AC148" i="1" s="1"/>
  <c r="T148" i="1"/>
  <c r="AA148" i="1" s="1"/>
  <c r="AD147" i="1"/>
  <c r="AC147" i="1"/>
  <c r="AB147" i="1"/>
  <c r="T147" i="1"/>
  <c r="AA147" i="1" s="1"/>
  <c r="L146" i="1"/>
  <c r="AD145" i="1"/>
  <c r="AC145" i="1"/>
  <c r="AB145" i="1"/>
  <c r="AA145" i="1"/>
  <c r="AD144" i="1"/>
  <c r="AC144" i="1"/>
  <c r="AB144" i="1"/>
  <c r="AA144" i="1"/>
  <c r="T144" i="1"/>
  <c r="AD143" i="1"/>
  <c r="AB143" i="1"/>
  <c r="AC143" i="1" s="1"/>
  <c r="T143" i="1"/>
  <c r="AA143" i="1" s="1"/>
  <c r="M143" i="1"/>
  <c r="AD142" i="1"/>
  <c r="AB142" i="1"/>
  <c r="AC142" i="1" s="1"/>
  <c r="AA142" i="1"/>
  <c r="AD141" i="1"/>
  <c r="AB141" i="1"/>
  <c r="AC141" i="1" s="1"/>
  <c r="T141" i="1"/>
  <c r="AA141" i="1" s="1"/>
  <c r="AD140" i="1"/>
  <c r="AC140" i="1"/>
  <c r="AB140" i="1"/>
  <c r="T140" i="1"/>
  <c r="AA140" i="1" s="1"/>
  <c r="AD139" i="1"/>
  <c r="AB139" i="1"/>
  <c r="AC139" i="1" s="1"/>
  <c r="T139" i="1"/>
  <c r="AA139" i="1" s="1"/>
  <c r="T138" i="1"/>
  <c r="AD137" i="1"/>
  <c r="AB137" i="1"/>
  <c r="AC137" i="1" s="1"/>
  <c r="AA137" i="1"/>
  <c r="AD136" i="1"/>
  <c r="AB136" i="1"/>
  <c r="AC136" i="1" s="1"/>
  <c r="T136" i="1"/>
  <c r="AA136" i="1" s="1"/>
  <c r="AD135" i="1"/>
  <c r="AB135" i="1"/>
  <c r="AC135" i="1" s="1"/>
  <c r="AA135" i="1"/>
  <c r="T135" i="1"/>
  <c r="AD134" i="1"/>
  <c r="AB134" i="1"/>
  <c r="AC134" i="1" s="1"/>
  <c r="T134" i="1"/>
  <c r="AA134" i="1" s="1"/>
  <c r="AD133" i="1"/>
  <c r="AC133" i="1"/>
  <c r="AB133" i="1"/>
  <c r="T133" i="1"/>
  <c r="AA133" i="1" s="1"/>
  <c r="AD132" i="1"/>
  <c r="AB132" i="1"/>
  <c r="AC132" i="1" s="1"/>
  <c r="T132" i="1"/>
  <c r="AA132" i="1" s="1"/>
  <c r="AD131" i="1"/>
  <c r="AC131" i="1"/>
  <c r="AB131" i="1"/>
  <c r="AA131" i="1"/>
  <c r="T131" i="1"/>
  <c r="AD130" i="1"/>
  <c r="AB130" i="1"/>
  <c r="AC130" i="1" s="1"/>
  <c r="T130" i="1"/>
  <c r="AA130" i="1" s="1"/>
  <c r="AD129" i="1"/>
  <c r="AB129" i="1"/>
  <c r="AC129" i="1" s="1"/>
  <c r="AA129" i="1"/>
  <c r="T129" i="1"/>
  <c r="AD128" i="1"/>
  <c r="AB128" i="1"/>
  <c r="AC128" i="1" s="1"/>
  <c r="T128" i="1"/>
  <c r="AA128" i="1" s="1"/>
  <c r="AD127" i="1"/>
  <c r="AC127" i="1"/>
  <c r="AB127" i="1"/>
  <c r="T127" i="1"/>
  <c r="AA127" i="1" s="1"/>
  <c r="AD126" i="1"/>
  <c r="AB126" i="1"/>
  <c r="AC126" i="1" s="1"/>
  <c r="T126" i="1"/>
  <c r="AA126" i="1" s="1"/>
  <c r="AD125" i="1"/>
  <c r="AC125" i="1"/>
  <c r="AB125" i="1"/>
  <c r="AA125" i="1"/>
  <c r="AD124" i="1"/>
  <c r="AB124" i="1"/>
  <c r="AC124" i="1" s="1"/>
  <c r="AA124" i="1"/>
  <c r="T124" i="1"/>
  <c r="AD123" i="1"/>
  <c r="AB123" i="1"/>
  <c r="AC123" i="1" s="1"/>
  <c r="T123" i="1"/>
  <c r="AA123" i="1" s="1"/>
  <c r="AD122" i="1"/>
  <c r="AC122" i="1"/>
  <c r="AB122" i="1"/>
  <c r="T122" i="1"/>
  <c r="AA122" i="1" s="1"/>
  <c r="AD121" i="1"/>
  <c r="AB121" i="1"/>
  <c r="AC121" i="1" s="1"/>
  <c r="AA121" i="1"/>
  <c r="T121" i="1"/>
  <c r="AD120" i="1"/>
  <c r="AC120" i="1"/>
  <c r="AB120" i="1"/>
  <c r="AA120" i="1"/>
  <c r="T120" i="1"/>
  <c r="AD119" i="1"/>
  <c r="AB119" i="1"/>
  <c r="AC119" i="1" s="1"/>
  <c r="AA119" i="1"/>
  <c r="AD118" i="1"/>
  <c r="AB118" i="1"/>
  <c r="AC118" i="1" s="1"/>
  <c r="T118" i="1"/>
  <c r="AA118" i="1" s="1"/>
  <c r="AD117" i="1"/>
  <c r="AC117" i="1"/>
  <c r="AB117" i="1"/>
  <c r="T117" i="1"/>
  <c r="AA117" i="1" s="1"/>
  <c r="AD116" i="1"/>
  <c r="AB116" i="1"/>
  <c r="AC116" i="1" s="1"/>
  <c r="T116" i="1"/>
  <c r="AA116" i="1" s="1"/>
  <c r="AD115" i="1"/>
  <c r="AC115" i="1"/>
  <c r="AB115" i="1"/>
  <c r="AA115" i="1"/>
  <c r="T115" i="1"/>
  <c r="AD114" i="1"/>
  <c r="AB114" i="1"/>
  <c r="AC114" i="1" s="1"/>
  <c r="T114" i="1"/>
  <c r="AA114" i="1" s="1"/>
  <c r="AD113" i="1"/>
  <c r="AB113" i="1"/>
  <c r="AC113" i="1" s="1"/>
  <c r="AA113" i="1"/>
  <c r="T113" i="1"/>
  <c r="AD112" i="1"/>
  <c r="AB112" i="1"/>
  <c r="AC112" i="1" s="1"/>
  <c r="AA112" i="1"/>
  <c r="AD111" i="1"/>
  <c r="AB111" i="1"/>
  <c r="AC111" i="1" s="1"/>
  <c r="T111" i="1"/>
  <c r="AA111" i="1" s="1"/>
  <c r="AD110" i="1"/>
  <c r="AC110" i="1"/>
  <c r="AB110" i="1"/>
  <c r="AA110" i="1"/>
  <c r="AD109" i="1"/>
  <c r="AB109" i="1"/>
  <c r="AC109" i="1" s="1"/>
  <c r="AA109" i="1"/>
  <c r="AD108" i="1"/>
  <c r="AC108" i="1"/>
  <c r="AB108" i="1"/>
  <c r="T108" i="1"/>
  <c r="AA108" i="1" s="1"/>
  <c r="AD107" i="1"/>
  <c r="AB107" i="1"/>
  <c r="AC107" i="1" s="1"/>
  <c r="AA107" i="1"/>
  <c r="T107" i="1"/>
  <c r="AD106" i="1"/>
  <c r="AC106" i="1"/>
  <c r="AB106" i="1"/>
  <c r="AA106" i="1"/>
  <c r="T106" i="1"/>
  <c r="AD105" i="1"/>
  <c r="AB105" i="1"/>
  <c r="AC105" i="1" s="1"/>
  <c r="T105" i="1"/>
  <c r="AA105" i="1" s="1"/>
  <c r="AD104" i="1"/>
  <c r="AB104" i="1"/>
  <c r="AC104" i="1" s="1"/>
  <c r="AA104" i="1"/>
  <c r="T104" i="1"/>
  <c r="AD103" i="1"/>
  <c r="AC103" i="1"/>
  <c r="AB103" i="1"/>
  <c r="T103" i="1"/>
  <c r="AA103" i="1" s="1"/>
  <c r="AD102" i="1"/>
  <c r="AC102" i="1"/>
  <c r="AB102" i="1"/>
  <c r="T102" i="1"/>
  <c r="AA102" i="1" s="1"/>
  <c r="AD101" i="1"/>
  <c r="AB101" i="1"/>
  <c r="AC101" i="1" s="1"/>
  <c r="AA101" i="1"/>
  <c r="T101" i="1"/>
  <c r="AD100" i="1"/>
  <c r="AC100" i="1"/>
  <c r="AB100" i="1"/>
  <c r="AA100" i="1"/>
  <c r="T100" i="1"/>
  <c r="AD99" i="1"/>
  <c r="AB99" i="1"/>
  <c r="AC99" i="1" s="1"/>
  <c r="AA99" i="1"/>
  <c r="AD98" i="1"/>
  <c r="AC98" i="1"/>
  <c r="AB98" i="1"/>
  <c r="T98" i="1"/>
  <c r="AA98" i="1" s="1"/>
  <c r="AD97" i="1"/>
  <c r="AC97" i="1"/>
  <c r="AB97" i="1"/>
  <c r="T97" i="1"/>
  <c r="AA97" i="1" s="1"/>
  <c r="AD96" i="1"/>
  <c r="AB96" i="1"/>
  <c r="AC96" i="1" s="1"/>
  <c r="T96" i="1"/>
  <c r="AA96" i="1" s="1"/>
  <c r="AD95" i="1"/>
  <c r="AC95" i="1"/>
  <c r="AB95" i="1"/>
  <c r="AA95" i="1"/>
  <c r="T95" i="1"/>
  <c r="AD94" i="1"/>
  <c r="AB94" i="1"/>
  <c r="AC94" i="1" s="1"/>
  <c r="T94" i="1"/>
  <c r="AA94" i="1" s="1"/>
  <c r="AD93" i="1"/>
  <c r="AB93" i="1"/>
  <c r="AC93" i="1" s="1"/>
  <c r="AA93" i="1"/>
  <c r="T93" i="1"/>
  <c r="AD92" i="1"/>
  <c r="AB92" i="1"/>
  <c r="AC92" i="1" s="1"/>
  <c r="T92" i="1"/>
  <c r="AA92" i="1" s="1"/>
  <c r="AD91" i="1"/>
  <c r="AC91" i="1"/>
  <c r="AB91" i="1"/>
  <c r="T91" i="1"/>
  <c r="AA91" i="1" s="1"/>
  <c r="AD90" i="1"/>
  <c r="AB90" i="1"/>
  <c r="AC90" i="1" s="1"/>
  <c r="T90" i="1"/>
  <c r="AA90" i="1" s="1"/>
  <c r="AD89" i="1"/>
  <c r="AC89" i="1"/>
  <c r="AB89" i="1"/>
  <c r="AA89" i="1"/>
  <c r="T89" i="1"/>
  <c r="AD88" i="1"/>
  <c r="AB88" i="1"/>
  <c r="AC88" i="1" s="1"/>
  <c r="T88" i="1"/>
  <c r="AA88" i="1" s="1"/>
  <c r="AB87" i="1"/>
  <c r="AC87" i="1" s="1"/>
  <c r="AA87" i="1"/>
  <c r="M87" i="1"/>
  <c r="AD87" i="1" s="1"/>
  <c r="AD86" i="1"/>
  <c r="AB86" i="1"/>
  <c r="AC86" i="1" s="1"/>
  <c r="T86" i="1"/>
  <c r="AA86" i="1" s="1"/>
  <c r="AD85" i="1"/>
  <c r="AC85" i="1"/>
  <c r="AB85" i="1"/>
  <c r="T85" i="1"/>
  <c r="AA85" i="1" s="1"/>
  <c r="AD84" i="1"/>
  <c r="AB84" i="1"/>
  <c r="AC84" i="1" s="1"/>
  <c r="T84" i="1"/>
  <c r="AA84" i="1" s="1"/>
  <c r="AD83" i="1"/>
  <c r="AC83" i="1"/>
  <c r="AB83" i="1"/>
  <c r="AA83" i="1"/>
  <c r="T83" i="1"/>
  <c r="AD82" i="1"/>
  <c r="AB82" i="1"/>
  <c r="AC82" i="1" s="1"/>
  <c r="T82" i="1"/>
  <c r="AA82" i="1" s="1"/>
  <c r="AD81" i="1"/>
  <c r="AB81" i="1"/>
  <c r="AC81" i="1" s="1"/>
  <c r="AA81" i="1"/>
  <c r="T81" i="1"/>
  <c r="AD80" i="1"/>
  <c r="AB80" i="1"/>
  <c r="AC80" i="1" s="1"/>
  <c r="AA80" i="1"/>
  <c r="AD79" i="1"/>
  <c r="AB79" i="1"/>
  <c r="AC79" i="1" s="1"/>
  <c r="T79" i="1"/>
  <c r="AA79" i="1" s="1"/>
  <c r="AD78" i="1"/>
  <c r="AC78" i="1"/>
  <c r="AB78" i="1"/>
  <c r="AA78" i="1"/>
  <c r="T78" i="1"/>
  <c r="AD77" i="1"/>
  <c r="AB77" i="1"/>
  <c r="AC77" i="1" s="1"/>
  <c r="T77" i="1"/>
  <c r="AA77" i="1" s="1"/>
  <c r="AD76" i="1"/>
  <c r="AB76" i="1"/>
  <c r="AC76" i="1" s="1"/>
  <c r="AA76" i="1"/>
  <c r="T76" i="1"/>
  <c r="AB75" i="1"/>
  <c r="AC75" i="1" s="1"/>
  <c r="AA75" i="1"/>
  <c r="M75" i="1"/>
  <c r="AD75" i="1" s="1"/>
  <c r="AD74" i="1"/>
  <c r="AC74" i="1"/>
  <c r="AB74" i="1"/>
  <c r="T74" i="1"/>
  <c r="AA74" i="1" s="1"/>
  <c r="AD73" i="1"/>
  <c r="AB73" i="1"/>
  <c r="AC73" i="1" s="1"/>
  <c r="T73" i="1"/>
  <c r="AA73" i="1" s="1"/>
  <c r="AD72" i="1"/>
  <c r="AC72" i="1"/>
  <c r="AB72" i="1"/>
  <c r="AA72" i="1"/>
  <c r="T72" i="1"/>
  <c r="AD71" i="1"/>
  <c r="AB71" i="1"/>
  <c r="AC71" i="1" s="1"/>
  <c r="T71" i="1"/>
  <c r="AA71" i="1" s="1"/>
  <c r="AD70" i="1"/>
  <c r="AB70" i="1"/>
  <c r="AC70" i="1" s="1"/>
  <c r="AA70" i="1"/>
  <c r="T70" i="1"/>
  <c r="AD69" i="1"/>
  <c r="AB69" i="1"/>
  <c r="AC69" i="1" s="1"/>
  <c r="T69" i="1"/>
  <c r="AA69" i="1" s="1"/>
  <c r="AD68" i="1"/>
  <c r="AC68" i="1"/>
  <c r="AB68" i="1"/>
  <c r="T68" i="1"/>
  <c r="AA68" i="1" s="1"/>
  <c r="AD67" i="1"/>
  <c r="AB67" i="1"/>
  <c r="AC67" i="1" s="1"/>
  <c r="T67" i="1"/>
  <c r="AA67" i="1" s="1"/>
  <c r="AD66" i="1"/>
  <c r="AC66" i="1"/>
  <c r="AB66" i="1"/>
  <c r="AA66" i="1"/>
  <c r="T66" i="1"/>
  <c r="AD65" i="1"/>
  <c r="AB65" i="1"/>
  <c r="AC65" i="1" s="1"/>
  <c r="T65" i="1"/>
  <c r="AA65" i="1" s="1"/>
  <c r="AD64" i="1"/>
  <c r="AB64" i="1"/>
  <c r="AC64" i="1" s="1"/>
  <c r="AA64" i="1"/>
  <c r="T64" i="1"/>
  <c r="AD63" i="1"/>
  <c r="AB63" i="1"/>
  <c r="AC63" i="1" s="1"/>
  <c r="T63" i="1"/>
  <c r="AA63" i="1" s="1"/>
  <c r="AD62" i="1"/>
  <c r="AC62" i="1"/>
  <c r="AB62" i="1"/>
  <c r="T62" i="1"/>
  <c r="AA62" i="1" s="1"/>
  <c r="AD61" i="1"/>
  <c r="AB61" i="1"/>
  <c r="AC61" i="1" s="1"/>
  <c r="T61" i="1"/>
  <c r="AA61" i="1" s="1"/>
  <c r="AD60" i="1"/>
  <c r="AC60" i="1"/>
  <c r="AB60" i="1"/>
  <c r="AA60" i="1"/>
  <c r="T60" i="1"/>
  <c r="AD59" i="1"/>
  <c r="AB59" i="1"/>
  <c r="AC59" i="1" s="1"/>
  <c r="T59" i="1"/>
  <c r="AA59" i="1" s="1"/>
  <c r="M59" i="1"/>
  <c r="AD58" i="1"/>
  <c r="AB58" i="1"/>
  <c r="AC58" i="1" s="1"/>
  <c r="T58" i="1"/>
  <c r="AA58" i="1" s="1"/>
  <c r="AD57" i="1"/>
  <c r="AB57" i="1"/>
  <c r="AC57" i="1" s="1"/>
  <c r="AA57" i="1"/>
  <c r="AD56" i="1"/>
  <c r="AC56" i="1"/>
  <c r="AB56" i="1"/>
  <c r="T56" i="1"/>
  <c r="AA56" i="1" s="1"/>
  <c r="AD55" i="1"/>
  <c r="AB55" i="1"/>
  <c r="AC55" i="1" s="1"/>
  <c r="T55" i="1"/>
  <c r="AA55" i="1" s="1"/>
  <c r="AD54" i="1"/>
  <c r="AC54" i="1"/>
  <c r="AB54" i="1"/>
  <c r="AA54" i="1"/>
  <c r="AD53" i="1"/>
  <c r="AB53" i="1"/>
  <c r="AC53" i="1" s="1"/>
  <c r="AA53" i="1"/>
  <c r="T53" i="1"/>
  <c r="AD52" i="1"/>
  <c r="AB52" i="1"/>
  <c r="AC52" i="1" s="1"/>
  <c r="T52" i="1"/>
  <c r="AA52" i="1" s="1"/>
  <c r="AD51" i="1"/>
  <c r="AC51" i="1"/>
  <c r="AB51" i="1"/>
  <c r="AA51" i="1"/>
  <c r="AD50" i="1"/>
  <c r="AC50" i="1"/>
  <c r="AB50" i="1"/>
  <c r="AA50" i="1"/>
  <c r="T50" i="1"/>
  <c r="AD49" i="1"/>
  <c r="AB49" i="1"/>
  <c r="AC49" i="1" s="1"/>
  <c r="T49" i="1"/>
  <c r="AA49" i="1" s="1"/>
  <c r="AD48" i="1"/>
  <c r="AB48" i="1"/>
  <c r="AC48" i="1" s="1"/>
  <c r="AA48" i="1"/>
  <c r="AD47" i="1"/>
  <c r="AC47" i="1"/>
  <c r="AB47" i="1"/>
  <c r="T47" i="1"/>
  <c r="AA47" i="1" s="1"/>
  <c r="AD46" i="1"/>
  <c r="AB46" i="1"/>
  <c r="AC46" i="1" s="1"/>
  <c r="AA46" i="1"/>
  <c r="AD45" i="1"/>
  <c r="AB45" i="1"/>
  <c r="AC45" i="1" s="1"/>
  <c r="T45" i="1"/>
  <c r="AA45" i="1" s="1"/>
  <c r="AD44" i="1"/>
  <c r="AB44" i="1"/>
  <c r="AC44" i="1" s="1"/>
  <c r="AA44" i="1"/>
  <c r="AD43" i="1"/>
  <c r="AC43" i="1"/>
  <c r="AB43" i="1"/>
  <c r="T43" i="1"/>
  <c r="AA43" i="1" s="1"/>
  <c r="AD42" i="1"/>
  <c r="AB42" i="1"/>
  <c r="AC42" i="1" s="1"/>
  <c r="AA42" i="1"/>
  <c r="T42" i="1"/>
  <c r="AD41" i="1"/>
  <c r="AC41" i="1"/>
  <c r="AB41" i="1"/>
  <c r="AA41" i="1"/>
  <c r="T41" i="1"/>
  <c r="AD40" i="1"/>
  <c r="AB40" i="1"/>
  <c r="AC40" i="1" s="1"/>
  <c r="T40" i="1"/>
  <c r="AA40" i="1" s="1"/>
  <c r="AD39" i="1"/>
  <c r="AB39" i="1"/>
  <c r="AC39" i="1" s="1"/>
  <c r="AA39" i="1"/>
  <c r="T39" i="1"/>
  <c r="AD38" i="1"/>
  <c r="AB38" i="1"/>
  <c r="AC38" i="1" s="1"/>
  <c r="T38" i="1"/>
  <c r="AA38" i="1" s="1"/>
  <c r="AD37" i="1"/>
  <c r="AC37" i="1"/>
  <c r="AB37" i="1"/>
  <c r="T37" i="1"/>
  <c r="AA37" i="1" s="1"/>
  <c r="AD36" i="1"/>
  <c r="AB36" i="1"/>
  <c r="AC36" i="1" s="1"/>
  <c r="AA36" i="1"/>
  <c r="T36" i="1"/>
  <c r="AD35" i="1"/>
  <c r="AC35" i="1"/>
  <c r="AB35" i="1"/>
  <c r="AA35" i="1"/>
  <c r="T35" i="1"/>
  <c r="AD34" i="1"/>
  <c r="AB34" i="1"/>
  <c r="AC34" i="1" s="1"/>
  <c r="T34" i="1"/>
  <c r="AA34" i="1" s="1"/>
  <c r="AD33" i="1"/>
  <c r="AB33" i="1"/>
  <c r="AC33" i="1" s="1"/>
  <c r="AA33" i="1"/>
  <c r="T33" i="1"/>
  <c r="AD32" i="1"/>
  <c r="AB32" i="1"/>
  <c r="AC32" i="1" s="1"/>
  <c r="T32" i="1"/>
  <c r="AA32" i="1" s="1"/>
  <c r="AD31" i="1"/>
  <c r="AC31" i="1"/>
  <c r="AB31" i="1"/>
  <c r="T31" i="1"/>
  <c r="AA31" i="1" s="1"/>
  <c r="AD30" i="1"/>
  <c r="AB30" i="1"/>
  <c r="AC30" i="1" s="1"/>
  <c r="AA30" i="1"/>
  <c r="T30" i="1"/>
  <c r="AD29" i="1"/>
  <c r="AC29" i="1"/>
  <c r="AB29" i="1"/>
  <c r="AA29" i="1"/>
  <c r="AD28" i="1"/>
  <c r="AB28" i="1"/>
  <c r="AC28" i="1" s="1"/>
  <c r="AA28" i="1"/>
  <c r="T28" i="1"/>
  <c r="AD27" i="1"/>
  <c r="AB27" i="1"/>
  <c r="AC27" i="1" s="1"/>
  <c r="T27" i="1"/>
  <c r="AA27" i="1" s="1"/>
  <c r="AD26" i="1"/>
  <c r="AC26" i="1"/>
  <c r="AB26" i="1"/>
  <c r="AA26" i="1"/>
  <c r="AD25" i="1"/>
  <c r="AC25" i="1"/>
  <c r="AB25" i="1"/>
  <c r="AA25" i="1"/>
  <c r="AD24" i="1"/>
  <c r="AB24" i="1"/>
  <c r="AC24" i="1" s="1"/>
  <c r="AA24" i="1"/>
  <c r="AD23" i="1"/>
  <c r="AC23" i="1"/>
  <c r="AB23" i="1"/>
  <c r="T23" i="1"/>
  <c r="AA23" i="1" s="1"/>
  <c r="AD22" i="1"/>
  <c r="AB22" i="1"/>
  <c r="AC22" i="1" s="1"/>
  <c r="AA22" i="1"/>
  <c r="M22" i="1"/>
  <c r="M177" i="1" s="1"/>
  <c r="AD21" i="1"/>
  <c r="AC21" i="1"/>
  <c r="AB21" i="1"/>
  <c r="AA21" i="1"/>
  <c r="T21" i="1"/>
  <c r="AD20" i="1"/>
  <c r="AB20" i="1"/>
  <c r="AC20" i="1" s="1"/>
  <c r="T20" i="1"/>
  <c r="AD19" i="1"/>
  <c r="AB19" i="1"/>
  <c r="AC19" i="1" s="1"/>
  <c r="AA19" i="1"/>
  <c r="AD18" i="1"/>
  <c r="AC18" i="1"/>
  <c r="AB18" i="1"/>
  <c r="AA18" i="1"/>
  <c r="AD17" i="1"/>
  <c r="AC17" i="1"/>
  <c r="AB17" i="1"/>
  <c r="AA17" i="1"/>
  <c r="AD16" i="1"/>
  <c r="AB16" i="1"/>
  <c r="AC16" i="1" s="1"/>
  <c r="AA16" i="1"/>
  <c r="AD15" i="1"/>
  <c r="AC15" i="1"/>
  <c r="AB15" i="1"/>
  <c r="AA15" i="1"/>
  <c r="AD14" i="1"/>
  <c r="AC14" i="1"/>
  <c r="AB14" i="1"/>
  <c r="AA14" i="1"/>
  <c r="AD13" i="1"/>
  <c r="AB13" i="1"/>
  <c r="AC13" i="1" s="1"/>
  <c r="AA13" i="1"/>
  <c r="AD12" i="1"/>
  <c r="AC12" i="1"/>
  <c r="AB12" i="1"/>
  <c r="AA12" i="1"/>
  <c r="AD11" i="1"/>
  <c r="AC11" i="1"/>
  <c r="AB11" i="1"/>
  <c r="AA11" i="1"/>
  <c r="AD10" i="1"/>
  <c r="AB10" i="1"/>
  <c r="AC10" i="1" s="1"/>
  <c r="AA10" i="1"/>
  <c r="AD9" i="1"/>
  <c r="AC9" i="1"/>
  <c r="AB9" i="1"/>
  <c r="AA9" i="1"/>
  <c r="AD8" i="1"/>
  <c r="AC8" i="1"/>
  <c r="AB8" i="1"/>
  <c r="AA8" i="1"/>
  <c r="M8" i="1"/>
  <c r="AD7" i="1"/>
  <c r="AB7" i="1"/>
  <c r="AC7" i="1" s="1"/>
  <c r="AA7" i="1"/>
  <c r="AD6" i="1"/>
  <c r="AC6" i="1"/>
  <c r="AB6" i="1"/>
  <c r="AA6" i="1"/>
  <c r="AD5" i="1"/>
  <c r="AB5" i="1"/>
  <c r="AC5" i="1" s="1"/>
  <c r="AA5" i="1"/>
  <c r="AC4" i="1"/>
  <c r="AB4" i="1"/>
  <c r="AA4" i="1"/>
  <c r="M4" i="1"/>
  <c r="M175" i="1" s="1"/>
  <c r="AD3" i="1"/>
  <c r="AB3" i="1"/>
  <c r="AC3" i="1" s="1"/>
  <c r="AA3" i="1"/>
  <c r="L174" i="1" l="1"/>
  <c r="AB146" i="1"/>
  <c r="AC146" i="1" s="1"/>
  <c r="AA146" i="1"/>
  <c r="T146" i="1"/>
  <c r="M146" i="1"/>
  <c r="AB177" i="1"/>
  <c r="AA20" i="1"/>
  <c r="T176" i="1"/>
  <c r="AD4" i="1"/>
  <c r="AA175" i="1"/>
  <c r="AB160" i="1"/>
  <c r="AC160" i="1" s="1"/>
  <c r="AA160" i="1"/>
  <c r="M160" i="1"/>
  <c r="AD160" i="1" s="1"/>
  <c r="T160" i="1"/>
  <c r="T174" i="1" s="1"/>
  <c r="T179" i="1" s="1"/>
  <c r="AB162" i="1"/>
  <c r="AC162" i="1" s="1"/>
  <c r="M162" i="1"/>
  <c r="T162" i="1"/>
  <c r="AA162" i="1" s="1"/>
  <c r="AB164" i="1"/>
  <c r="AC164" i="1" s="1"/>
  <c r="AA164" i="1"/>
  <c r="T164" i="1"/>
  <c r="M164" i="1"/>
  <c r="AB172" i="1"/>
  <c r="AC172" i="1" s="1"/>
  <c r="AA172" i="1"/>
  <c r="M172" i="1"/>
  <c r="T172" i="1"/>
  <c r="L176" i="1"/>
  <c r="AD162" i="1"/>
  <c r="AD164" i="1"/>
  <c r="AD172" i="1"/>
  <c r="AD175" i="1"/>
  <c r="AD177" i="1"/>
  <c r="M173" i="1"/>
  <c r="T177" i="1"/>
  <c r="AA177" i="1" s="1"/>
  <c r="AD173" i="1"/>
  <c r="T173" i="1"/>
  <c r="AA173" i="1" s="1"/>
  <c r="AB176" i="1" l="1"/>
  <c r="AA176" i="1"/>
  <c r="M176" i="1"/>
  <c r="AD176" i="1" s="1"/>
  <c r="AD146" i="1"/>
  <c r="M174" i="1"/>
  <c r="AD174" i="1" s="1"/>
  <c r="AB174" i="1"/>
  <c r="AA174" i="1"/>
</calcChain>
</file>

<file path=xl/sharedStrings.xml><?xml version="1.0" encoding="utf-8"?>
<sst xmlns="http://schemas.openxmlformats.org/spreadsheetml/2006/main" count="1227" uniqueCount="514">
  <si>
    <t>L.p.</t>
  </si>
  <si>
    <t>Nr ewid.</t>
  </si>
  <si>
    <t>Zadanie nowe/kontynuowane/wieloletnie [N/K/W]</t>
  </si>
  <si>
    <t>Jednostka Samorządu Terytorialnego</t>
  </si>
  <si>
    <t>TERC</t>
  </si>
  <si>
    <t>Powiat</t>
  </si>
  <si>
    <t>Nazwa zadania</t>
  </si>
  <si>
    <t>Rodzaj zadania</t>
  </si>
  <si>
    <t>Długość odcinka (w km)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</si>
  <si>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</si>
  <si>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Ogółem wartość projektu  (w zł)</t>
  </si>
  <si>
    <t>Wnioskowana kwota dofinansowania
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</si>
  <si>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</si>
  <si>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</si>
  <si>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</si>
  <si>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</si>
  <si>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</si>
  <si>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</si>
  <si>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</si>
  <si>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316/A/2022</t>
  </si>
  <si>
    <t>K</t>
  </si>
  <si>
    <t>Gmina Chęciny</t>
  </si>
  <si>
    <t>kielecki</t>
  </si>
  <si>
    <t>Kontynuacja rozbudowy drogi na działce nr 694 w miejscowości Polichno (II linia zabudowy)</t>
  </si>
  <si>
    <t>B</t>
  </si>
  <si>
    <t>01.2022 08.2024</t>
  </si>
  <si>
    <t>205/A/2023</t>
  </si>
  <si>
    <t>Gmina Miedziana Góra</t>
  </si>
  <si>
    <t xml:space="preserve">Rozbudowa ul. Staszica w msc. Bobrza na odcinku dł. ok. 600 m wraz z przebudową mostu nad rzeką Bobrza </t>
  </si>
  <si>
    <t>02.2023 12.2024</t>
  </si>
  <si>
    <t>105/A/2023</t>
  </si>
  <si>
    <t>Rozbudowa drogi w miejscowości Siedlce na działce nr 247</t>
  </si>
  <si>
    <t>09.2023 11.2024</t>
  </si>
  <si>
    <t>22/A/2023</t>
  </si>
  <si>
    <t>Gmina Zagnańsk</t>
  </si>
  <si>
    <t>Budowa drogi gminnej w msc. Bartków gm. Zagnańsk</t>
  </si>
  <si>
    <t>01.2023 11.2024</t>
  </si>
  <si>
    <t>30/A/2023</t>
  </si>
  <si>
    <t>Gmina Busko-Zdrój</t>
  </si>
  <si>
    <t>buski</t>
  </si>
  <si>
    <t>Rozbudowa ulicy Zielonej i ulicy Batalionów Chłopskich nr 314057T w Busku-Zdroju</t>
  </si>
  <si>
    <t>10.2023 09.2025</t>
  </si>
  <si>
    <t>21/A/2023</t>
  </si>
  <si>
    <t>Przebudowa drogi gminnej ul. Zagórska, gm. Zagnańsk</t>
  </si>
  <si>
    <t>P</t>
  </si>
  <si>
    <t>79/A/2023</t>
  </si>
  <si>
    <t>Gmina Końskie</t>
  </si>
  <si>
    <t>konecki</t>
  </si>
  <si>
    <t>Przebudowa skrzyżowania dróg gminnych ul. Piłsudskiego, Mieszka I i ks. Granata z drogą wojewódzką nr 749 ul. Odrowąża i Zamkową w Końskich</t>
  </si>
  <si>
    <t>04.2023 11.2024</t>
  </si>
  <si>
    <t>98/A/2023</t>
  </si>
  <si>
    <t>Gmina Pińczów</t>
  </si>
  <si>
    <t>pińczowski</t>
  </si>
  <si>
    <t>Budowa drogi w Pińczowie oznaczonej w miejscowym planie zagospodarowania przestrzennego jako 63 KDL</t>
  </si>
  <si>
    <t>171/A/2023</t>
  </si>
  <si>
    <t>Gmina Suchedniów</t>
  </si>
  <si>
    <t>skarżyski</t>
  </si>
  <si>
    <t>Rozbudowa ul. inż. Wincentego Choroszewskiego</t>
  </si>
  <si>
    <t>01.2023 12.2024</t>
  </si>
  <si>
    <t>106/A/2023</t>
  </si>
  <si>
    <t>Budowa drogi od Osiedla Sosnówka do ul. Partyzantów w Chęcinach</t>
  </si>
  <si>
    <t>09.2023 11.2025</t>
  </si>
  <si>
    <t>28/A/2023</t>
  </si>
  <si>
    <t>Przebudowa i rozbudowa ul. Kochanowskiego nr 314141T, ul. Polnej nr 314105T w Busku-Zdroju</t>
  </si>
  <si>
    <t>10.2023 11.2025</t>
  </si>
  <si>
    <t>95/A/2023</t>
  </si>
  <si>
    <t>Gmina Kije</t>
  </si>
  <si>
    <t xml:space="preserve">Przebudowa dróg gminnych 330008T w miejscowości Umianowice, 330061T w miejscowości Wola Żydowska oraz drogi usytuowanej na działkach o nr ewid. 557,574 w miejscowości Borczyn </t>
  </si>
  <si>
    <t>04.2023 06.2024</t>
  </si>
  <si>
    <t>216/A/2023</t>
  </si>
  <si>
    <t>Gmina Klimontów</t>
  </si>
  <si>
    <t>sandomierski</t>
  </si>
  <si>
    <t>Rozbudowa drogi gminnej nr 331037T Ułanowice - Olbierzowice w miejscowości Ułanowice</t>
  </si>
  <si>
    <t>04.2023 12.2024</t>
  </si>
  <si>
    <t>87/A/2023</t>
  </si>
  <si>
    <t>Gmina Dwikozy</t>
  </si>
  <si>
    <t>Rozbudowa drogi gminnej Nr 320029T Gałkowice - Kolonia Gałkowice od km 0+000 do km 0+429,60</t>
  </si>
  <si>
    <t>01.2023 09.2024</t>
  </si>
  <si>
    <t>213/A/2023</t>
  </si>
  <si>
    <t xml:space="preserve">Budowa dróg wraz z odwodnieniem i oświetleniem na terenie osiedla Skiby, gmina Chęciny - część 2 </t>
  </si>
  <si>
    <t>04.2023 09.2025</t>
  </si>
  <si>
    <t>104/A/2023</t>
  </si>
  <si>
    <t>Rozbudowa drogi na działce nr 604 oraz częściowo na działce nr 637/6, w miejscowości Chęciny (Obręb 1, od ul. Zelejowa do ul Dąbrowskiego)</t>
  </si>
  <si>
    <t>07.2023 10.2024</t>
  </si>
  <si>
    <t>207/A/2023</t>
  </si>
  <si>
    <t>Gmina Górno</t>
  </si>
  <si>
    <t xml:space="preserve">Budowa drogi do hydroforni w Leszczynach i odcinka w stronę cmentarza, oznaczonej w miejscowym planie zagospodarowania przestrzennego symbolami 2KDD, 3KDD i 5KDD </t>
  </si>
  <si>
    <t>01.2023 10.2025</t>
  </si>
  <si>
    <t>48/A/2024</t>
  </si>
  <si>
    <t>N</t>
  </si>
  <si>
    <t>Przebudowa skrzyżowania ul. Grotta nr 314148T z ulicami Miodowicza i Wyszyńskiego w Busku - Zdroju</t>
  </si>
  <si>
    <t>11.2024 10.2025</t>
  </si>
  <si>
    <t>271/A/2024</t>
  </si>
  <si>
    <t>Gmina Lipnik</t>
  </si>
  <si>
    <t>opatowski</t>
  </si>
  <si>
    <t xml:space="preserve">Przebudowa drogi gminnej nr 337037T relacji Kurów - Usarzów </t>
  </si>
  <si>
    <t>06.2024 09.2024</t>
  </si>
  <si>
    <t>12/A/2024</t>
  </si>
  <si>
    <t>W</t>
  </si>
  <si>
    <t>Rozbudowa ul. Rehabilitacyjnej nr 314110T w Busku-Zdroju</t>
  </si>
  <si>
    <t>08.2024 07.2026</t>
  </si>
  <si>
    <t>235/A/2024</t>
  </si>
  <si>
    <t>Gmina Starachowice</t>
  </si>
  <si>
    <t>starachowicki</t>
  </si>
  <si>
    <t>Remont drogi gminnej - ul. Sąsiedzka w Starachowicach</t>
  </si>
  <si>
    <t>R</t>
  </si>
  <si>
    <t>10.2024 08.2025</t>
  </si>
  <si>
    <t>148/A/2024</t>
  </si>
  <si>
    <t>Gmina Nowa Słupia</t>
  </si>
  <si>
    <t>Rozbudowa i przebudowa drogi gminnej nr 352079T - ul. Świętokrzyskiej w Nowej Słupi</t>
  </si>
  <si>
    <t>04.2024 03.2025</t>
  </si>
  <si>
    <t>277/A/2024</t>
  </si>
  <si>
    <t>Gmina Skarżysko-Kościelne</t>
  </si>
  <si>
    <t>Budowa ul. Racławickiej w Skarżysku Kościelnym</t>
  </si>
  <si>
    <t>03.2024 10.2025</t>
  </si>
  <si>
    <t>64/A/2024</t>
  </si>
  <si>
    <t>Gmina Mirzec</t>
  </si>
  <si>
    <t>Remont drogi gminnej nr 347036T Mirzec-Podborki - Mirzec-Czerwona - Trębowiec Mały - Trębowiec Duży (I etap)</t>
  </si>
  <si>
    <t>02.2024 12.2024</t>
  </si>
  <si>
    <t>21/A/2024</t>
  </si>
  <si>
    <t>Gmina Pawłów</t>
  </si>
  <si>
    <t>Przebudowa drogi gminnej nr 362023T Chybice - Nieczulice - etap II</t>
  </si>
  <si>
    <t>04.2024 10.2024</t>
  </si>
  <si>
    <t>147/A/2024</t>
  </si>
  <si>
    <t xml:space="preserve">Budowa drogi gminnej zlokalizowanej na dz. nr ewid. 99 obręb Stara Słupia </t>
  </si>
  <si>
    <t>72/A/2024</t>
  </si>
  <si>
    <t>Gmina Wodzisław</t>
  </si>
  <si>
    <t>jędrzejowski</t>
  </si>
  <si>
    <t>Przebudowa drogi gminnej nr 398003T w miejscowości Mieronice od km 0+000 do 0+496</t>
  </si>
  <si>
    <t>178/A/2024</t>
  </si>
  <si>
    <t>Gmina Połaniec</t>
  </si>
  <si>
    <t>staszowski</t>
  </si>
  <si>
    <t>Przebudowa drogi gminnej nr 366032T w m. Okrągła na terenie gminy Połaniec</t>
  </si>
  <si>
    <t>03.2024 02.2025</t>
  </si>
  <si>
    <t>56/A/2024</t>
  </si>
  <si>
    <t>Rozbudowa drogi gminnej w miejscowości Szczypiec nr 365084T</t>
  </si>
  <si>
    <t>09.2024 08.2025</t>
  </si>
  <si>
    <t>62/A/2024</t>
  </si>
  <si>
    <t>Gmina Wojciechowice</t>
  </si>
  <si>
    <t>Przebudowa drogi gminnej nr 004508T Kaliszany - Rosochy od km 0+000 do km 0+950</t>
  </si>
  <si>
    <t>05.2024 04 2025</t>
  </si>
  <si>
    <t>194/A/2024</t>
  </si>
  <si>
    <t>Gmina Łopuszno</t>
  </si>
  <si>
    <t>Remont drogi gminnej nr 001631T w msc. Fanisławice dł. 902 mb (nowy numer drogi 341052T)</t>
  </si>
  <si>
    <t>03.2024 10.2024</t>
  </si>
  <si>
    <t>60/A/2024</t>
  </si>
  <si>
    <t>Gmina Bodzechów</t>
  </si>
  <si>
    <t>ostrowiecki</t>
  </si>
  <si>
    <t>Remont publicznej drogi gminnej nr 310039T ul. Szosik w miejscowości Bodzechów w km 0+000 do km 0+575</t>
  </si>
  <si>
    <t>06.2024 11.2024</t>
  </si>
  <si>
    <t>266/A/2024</t>
  </si>
  <si>
    <t>Gmina Moskorzew</t>
  </si>
  <si>
    <t>włoszczowski</t>
  </si>
  <si>
    <t xml:space="preserve">Remont drogi gminnej w miejscowości Chlewice Nr 350012T odcinka w km 1+250 - 1+820 </t>
  </si>
  <si>
    <t>01.2024 09.2024</t>
  </si>
  <si>
    <t>283/A/2024</t>
  </si>
  <si>
    <t>Gmina Morawica</t>
  </si>
  <si>
    <t>Przebudowa ul. Zacisznej w Brzezinach</t>
  </si>
  <si>
    <t>01.2024 12.2024</t>
  </si>
  <si>
    <t>248/A/2024</t>
  </si>
  <si>
    <t>Gmina Samborzec</t>
  </si>
  <si>
    <t>Przebudowa odcinka drogi gminnej nr 373090T w msc. Janowice</t>
  </si>
  <si>
    <t>05.2024 09.2024</t>
  </si>
  <si>
    <t>90/A/2024</t>
  </si>
  <si>
    <t>Gmina Michałów</t>
  </si>
  <si>
    <t>Remont drogi gminnej Węchadłów - Nowa Wieś - Gościniec od km 0+705 do km 0+990 o długości 285 mb</t>
  </si>
  <si>
    <t>04.2024 12.2024</t>
  </si>
  <si>
    <t>179/A/2024</t>
  </si>
  <si>
    <t>Przebudowa drogi gminnej nr 366083T w m. Wymysłów na terenie gminy Połaniec</t>
  </si>
  <si>
    <t>30/A/2024</t>
  </si>
  <si>
    <t>Gmina Masłów</t>
  </si>
  <si>
    <t>Przebudowa ulicy Polnej w Woli Kopcowej</t>
  </si>
  <si>
    <t>120/A/2024</t>
  </si>
  <si>
    <t>Gmina Obrazów</t>
  </si>
  <si>
    <t>Przebudowa drogi wewnętrznej o nr ewid. 434 położonej w msc. Chwałki od km 0+000 do km 0+231</t>
  </si>
  <si>
    <t>264/A/2024</t>
  </si>
  <si>
    <t>Gmina Sadowie</t>
  </si>
  <si>
    <t>Remont drogi gminnej Nr 372016T Niemienice - Michałów o dł. 1 270 mb od km 0+000 do km 1+270</t>
  </si>
  <si>
    <t>270/A/2024</t>
  </si>
  <si>
    <t>Przebudowa drogi gminnej relacji Studzianki - Studzianki Kolonia</t>
  </si>
  <si>
    <t>88/A/2024</t>
  </si>
  <si>
    <t>Remont drogi gminnej Nr 345002T Tomaszów przez więś od km 0+000 do km 1+200 o długości 1200 mb</t>
  </si>
  <si>
    <t>190/A/2024</t>
  </si>
  <si>
    <t>Gmina Jędrzejów</t>
  </si>
  <si>
    <t>Remont drogi gminnej nr 328010T Łysaków II - Łysaków III</t>
  </si>
  <si>
    <t>145/A/2024
rezygnacja
z realizacji zadania</t>
  </si>
  <si>
    <t>Gmina Tarłów</t>
  </si>
  <si>
    <t>Przebudowa drogi gminnej nr 391018T Jadwigów - Tadeuszów w miejscowości Mieczysławów i Tadeuszów od km 1+980 do km 2 +975</t>
  </si>
  <si>
    <t>01.2024 11.2024</t>
  </si>
  <si>
    <t>181/A/2024</t>
  </si>
  <si>
    <t>Gmina Radków</t>
  </si>
  <si>
    <t>Remont drogi gminnej nr 002980T Radków - Sulików do granicy gminy Secemin - 906 m</t>
  </si>
  <si>
    <t>4/A/2024</t>
  </si>
  <si>
    <t xml:space="preserve">Budowa drogi gminnej Konary Kolonia - Łazy </t>
  </si>
  <si>
    <t>04.2024 11.2024</t>
  </si>
  <si>
    <t>260/A/2024</t>
  </si>
  <si>
    <t>Gmina Kazimierza Wielka</t>
  </si>
  <si>
    <t>kazimierski</t>
  </si>
  <si>
    <t>Przebudowa drogi gminnej nr 329052T ul. Konstytucji 3-go Maja w Kazimierzy Wielkiej</t>
  </si>
  <si>
    <t>1/A/2024</t>
  </si>
  <si>
    <t>Gmina Kunów</t>
  </si>
  <si>
    <t>Rozbudowa drogi nr 336047T ul. Ogrodowej w Kunowie</t>
  </si>
  <si>
    <t>265/A/2024</t>
  </si>
  <si>
    <t>Remont drogi gminnej w msc. Ruszkowiec o dł. 480 mb, od km 0+000 do km 0+480, dz. ew. 179</t>
  </si>
  <si>
    <t>89/A/2024</t>
  </si>
  <si>
    <t>Przebudowa drogi gminnej nr 345007T Góry - Karolów o łącznej długości 480 mb</t>
  </si>
  <si>
    <t>146/A/2024</t>
  </si>
  <si>
    <t>Gmina Włoszczowa</t>
  </si>
  <si>
    <t>Przebudowa ulicy Jędrzejowskiej na odcinku od ulicy Partyzantów (rondo NSZ) do ulicy Wschodniej (rondo Szafrańców) we Włoszczowie</t>
  </si>
  <si>
    <t>57/A/2024</t>
  </si>
  <si>
    <t>Przebudowa drogi gminnej Siedlce - Wojkowiec (II linia zabudowy)</t>
  </si>
  <si>
    <t>10.2024 11.2025</t>
  </si>
  <si>
    <t>118/A/2024</t>
  </si>
  <si>
    <t>Remont drogi Nr 354048T Zdanów - Kleczanów od km 0+000 do km 0+441</t>
  </si>
  <si>
    <t>17/A/2024</t>
  </si>
  <si>
    <t>Gmina Skarżysko-Kamienna</t>
  </si>
  <si>
    <t>Przebudowa ulicy Kochanowskiego w Skarżysku-Kamiennej</t>
  </si>
  <si>
    <t>05.2024 04.2025</t>
  </si>
  <si>
    <t>253/A/2024
rezygnacja
z realizacji zadania</t>
  </si>
  <si>
    <t>Gmina Staszów</t>
  </si>
  <si>
    <t>Budowa ulicy Rzeszowskiej w Staszowie</t>
  </si>
  <si>
    <t>04.2024 08.2024</t>
  </si>
  <si>
    <t>221/A/2024</t>
  </si>
  <si>
    <t>Gmina Działoszyce</t>
  </si>
  <si>
    <t xml:space="preserve">Remont drogi gminnej nr 321088T ul. Zakościelna, odcinek sięgacz północno - zachodni (dz. nr ewid. 2070, od km 0+277 do 0+359, dł. 82 mb  </t>
  </si>
  <si>
    <t>03.2024 11.2024</t>
  </si>
  <si>
    <t>274/A/2024</t>
  </si>
  <si>
    <t>Gmina Nowiny</t>
  </si>
  <si>
    <t>Rozbudowa drogi gminnej nr 377004T, polegająca na rozbudowie miejsc postojowych przy drodze gminnej nr 377004T w msc. Nowiny</t>
  </si>
  <si>
    <t>121/A/2024</t>
  </si>
  <si>
    <t>Gmina Baćkowice</t>
  </si>
  <si>
    <t>Remont drogi gminnej nr 305029T dr. kr. Nr 74 - Kolonia Olszownica - Żerniki w km 0+000 do km 1+649</t>
  </si>
  <si>
    <t>05.2024 12.2024</t>
  </si>
  <si>
    <t>180/A/2024</t>
  </si>
  <si>
    <t>Remont drogi gminnej nr 002998T Chycza do granicy gminy (Rejowiec)</t>
  </si>
  <si>
    <t>68/A/2024</t>
  </si>
  <si>
    <t>Gmina Sandomierz</t>
  </si>
  <si>
    <t>Przebudowa ulicy Słowackiego w Sandomierzu</t>
  </si>
  <si>
    <t>12.2024 11.2025</t>
  </si>
  <si>
    <t>280/A/2024</t>
  </si>
  <si>
    <t>Gmina Bliżyn</t>
  </si>
  <si>
    <t>Remont drogi gminnej nr 309022T Kopcie do wsi, w km 0+007,50 do 0+892,90 - dł. 885,40 m</t>
  </si>
  <si>
    <t>272/A/2024</t>
  </si>
  <si>
    <t>Gmina Radoszyce</t>
  </si>
  <si>
    <t>Przebudowa drogi gminnej w miejscowości Jakimowice</t>
  </si>
  <si>
    <t>269/A/2024</t>
  </si>
  <si>
    <t>Gmina Wąchock</t>
  </si>
  <si>
    <t>Starachowicki</t>
  </si>
  <si>
    <t>Remont drogi gminnej ul. Tysiąclecia w Wąchocku w km 0+240 - 1+112</t>
  </si>
  <si>
    <t>27/A/2024</t>
  </si>
  <si>
    <t>Gmina Waśniów</t>
  </si>
  <si>
    <t>Remont drogi nr 393018T w msc. Garbacz na długości 870 mb w km 0+000 do 0+870</t>
  </si>
  <si>
    <t>02.2024 08.2024</t>
  </si>
  <si>
    <t>73/A/2024</t>
  </si>
  <si>
    <t>Gmina Zawichost</t>
  </si>
  <si>
    <t>Przebudowa drogi gminnej nr 401018T Linów-Piotrowice-Czarna Woda od km 2+179,00 do km 2+999,00 km</t>
  </si>
  <si>
    <t>10.2024 04.2025</t>
  </si>
  <si>
    <t>58/A/2024</t>
  </si>
  <si>
    <t>Remont publicznej drogi gminnej nr 310067T w miejscowości Mirkowice w km 0+000 do km 0+760</t>
  </si>
  <si>
    <t>136/A/2024</t>
  </si>
  <si>
    <t>Gmina Koprzywnica</t>
  </si>
  <si>
    <t>Przebudowa drogi gminnej nr 334072T, dz. nr 904 w miejscowości Łukowiec</t>
  </si>
  <si>
    <t>04.2024 09.2024</t>
  </si>
  <si>
    <t>267/A/2024</t>
  </si>
  <si>
    <t>Przebudowa drogi gminnej Nr 350046T w miejscowości Lubachowy na odcinku o długości 660 m</t>
  </si>
  <si>
    <t>137/A/2024</t>
  </si>
  <si>
    <t>Gmina Bieliny</t>
  </si>
  <si>
    <t>Budowa drogi gminnej w msc. Bieliny wg przebiegu drogi 1.KDD.16.MPZP</t>
  </si>
  <si>
    <t>91/A/2024</t>
  </si>
  <si>
    <t>Remont drogi gminnej Nr 345005T Węchadłów do dr. Pińczów - Jędrzejów do zlewni mleka od km 0+370 do km 0+935 o długości 565 mb</t>
  </si>
  <si>
    <t>195/A/2024</t>
  </si>
  <si>
    <t>Przebudowa drogi wewnętrznej dz. nr ewid. 190, 191/2, 187/5, 187/7, 187/14, 187/15 w msc. Marianów</t>
  </si>
  <si>
    <t>05.2024 11.2024</t>
  </si>
  <si>
    <t>185/A/2024</t>
  </si>
  <si>
    <t>Gmina Gowarczów</t>
  </si>
  <si>
    <t>Przebudowa drogi gminnej nr 324006T Kamienna Wola - Kurzacze</t>
  </si>
  <si>
    <t>124/A/2024</t>
  </si>
  <si>
    <t>Budowa dróg wraz z odwodnieniem i oświetleniem na terenie osiedla Skiby, gmina Chęciny - etap 3</t>
  </si>
  <si>
    <t>08.2024 11.2026</t>
  </si>
  <si>
    <t>281/A/2024</t>
  </si>
  <si>
    <t xml:space="preserve">Budowa drogi gminnej nr 309009T Górki - Barwinek - Mroczków, odcinek końcowy </t>
  </si>
  <si>
    <t>174/A/2024</t>
  </si>
  <si>
    <t>Gmina Ostrowiec Świętokrzyski</t>
  </si>
  <si>
    <t>Remont drogi gminnej nr 302098T - ul. Jasnej w Ostrowcu Świętokrzyskim</t>
  </si>
  <si>
    <t>07.2024 06.2025</t>
  </si>
  <si>
    <t>53/A/2024</t>
  </si>
  <si>
    <t>Budowa ulicy Piaskowej w Pińczowie</t>
  </si>
  <si>
    <t>139/A/2024</t>
  </si>
  <si>
    <t>Gmina Strawczyn</t>
  </si>
  <si>
    <t>Przebudowa drogi wewnętrznej w miejscowości Korczyn-Kopaniny, Gmina Strawczyn</t>
  </si>
  <si>
    <t>50/A/2024
rezygnacja
z realizacji zadania</t>
  </si>
  <si>
    <t>Gmina Łagów</t>
  </si>
  <si>
    <t>Przebudowa drogi w Czyżowie /dz. nr ewid. 217/ gm. Łagów</t>
  </si>
  <si>
    <t>249/A/2024</t>
  </si>
  <si>
    <t>Przebudowa odcinka drogi gminnej nr 373062T w msc. Wielogóra</t>
  </si>
  <si>
    <t>63/A/2024</t>
  </si>
  <si>
    <t>Gmina Szydłów</t>
  </si>
  <si>
    <t>Przebudowa drogi łączącej ulicę Uroczą z ulicą Kazimierza Wielkiego w Szydłowie od km 0+000 do km 0+260</t>
  </si>
  <si>
    <t>123/A/2024</t>
  </si>
  <si>
    <t>Gmina Smyków</t>
  </si>
  <si>
    <t>Przebudowa drogi gminnej Nr 382019T w miejscowości Piaski Królewieckie w Gminie Smyków</t>
  </si>
  <si>
    <t>176/A/2024</t>
  </si>
  <si>
    <t>Przebudowa drogi gminnej nr 302217T - ul. Wroniej na odcinku od ul. L. Chrzanowskiego do ul. Ogrodowej w Ostrowcu Świętokrzyskim</t>
  </si>
  <si>
    <t>127/A/2024</t>
  </si>
  <si>
    <t>Remont drogi gminnej ul. Światełek na odcinku od km 0+500 do km 0+670 w msc. Ćmińsk</t>
  </si>
  <si>
    <t>250/A/2024</t>
  </si>
  <si>
    <t>Przebudowa ul. Żeromskiego w Staszowie od km 0+241 do km 0+410</t>
  </si>
  <si>
    <t>126/A/2024</t>
  </si>
  <si>
    <t>Budowa dróg wraz z odwodnieniem i oświetleniem na terenie osiedla Skiby, gmina Chęciny - etap 4</t>
  </si>
  <si>
    <t>67/A/2024</t>
  </si>
  <si>
    <t>Remont odcinka nawierzchni betonowej drogi gminnej nr 374051T (ul. Krukowska) w Sandomierzu</t>
  </si>
  <si>
    <t>254/A/2024</t>
  </si>
  <si>
    <t>Budowa ulicy Jagiellońskiej w Staszowie</t>
  </si>
  <si>
    <t>128/A/2024</t>
  </si>
  <si>
    <t>Remont drogi gminnej ul. Światełek na odcinku od km 0+335,20 do km 0+410,80 w msc. Ćmińsk</t>
  </si>
  <si>
    <t>65/A/2024</t>
  </si>
  <si>
    <t>Remont drogi gminnej nr 347021T Mirzec Podborki - Mirzec Majorat</t>
  </si>
  <si>
    <t>29/A/2024</t>
  </si>
  <si>
    <t>Gmina Tuczępy</t>
  </si>
  <si>
    <t>Przebudowa drogi wewnętrznej położonej w m. Góra na dz. Nr ew. 157 i Nieciesławice na dz. Nr ew. 322 od km 0+000 do km 0+610 oraz w m. Góra na dz. Nr ew. 157 od km 0+610 do km 1+354</t>
  </si>
  <si>
    <t>285/A/2024</t>
  </si>
  <si>
    <t>Remont ul. Podlesie w Brzezinach</t>
  </si>
  <si>
    <t>144/A/2024</t>
  </si>
  <si>
    <t>Gmina Bodzentyn</t>
  </si>
  <si>
    <t>Remont drogi gminnej nr 311030T przez msc. Kamionka, gm. Bodzentyn</t>
  </si>
  <si>
    <t>31/A/2024</t>
  </si>
  <si>
    <t>Przebudowa drogi gminnej 344008T - ul. Spokojna w Masłowie Pierwszym</t>
  </si>
  <si>
    <t>06.2024 10.2024</t>
  </si>
  <si>
    <t>20/A/2024</t>
  </si>
  <si>
    <t>Budowa odcinka drogi gminnej od km 0+000 do km 0+633 w miejscowości Nowa Wieś</t>
  </si>
  <si>
    <t>36/A/2024</t>
  </si>
  <si>
    <t>Gmina Łubnice</t>
  </si>
  <si>
    <t>Remont drogi gminnej nr 342068T Czarzyzna-Kineta od km 0+000 do km 0+610</t>
  </si>
  <si>
    <t>14/A/2024</t>
  </si>
  <si>
    <t>Gmina Bałtów</t>
  </si>
  <si>
    <t>Remont drogi gminnej 306009T w miejscowości Okół o długości 607 m</t>
  </si>
  <si>
    <t>18/A/2024</t>
  </si>
  <si>
    <t>Rozbudowa ul. Ogrodowej nr 314097T w Busku-Zdroju wraz z budową i przebudową niezbędnej infrastruktury technicznej</t>
  </si>
  <si>
    <t>141/A/2024</t>
  </si>
  <si>
    <t>Rozbudowa drogi gminnej ul. Zielonej w Oblęgorku,
gm. Strawczyn</t>
  </si>
  <si>
    <t>245/A/2024</t>
  </si>
  <si>
    <t>Gmina Piekoszów</t>
  </si>
  <si>
    <t>Przebudowa drogi gminnej Jaworznia - Gniewce</t>
  </si>
  <si>
    <t>142/A/2024</t>
  </si>
  <si>
    <t>Rozbudowa drogi gminnej nr 388096T w msc. Promnik,
ul. Strażacka</t>
  </si>
  <si>
    <t>51/A/2024</t>
  </si>
  <si>
    <t>Przebudowa ulicy Kazimierza Wielkiego w Pińczowie</t>
  </si>
  <si>
    <t>59/A/2024</t>
  </si>
  <si>
    <t>Przebudowa publicznej drogi gminnej nr 310048T ul. Goździelińskiej w miejscowości Bodzechów w km 0+000 do km 0+380</t>
  </si>
  <si>
    <t>247/A/2024</t>
  </si>
  <si>
    <t>Przebudowa drogi gminnej nr 320024T Góry Wysokie - Kościół - Kichary Nowe w miejscowości Góry Wysokie w km 0+000,00 do km 0+348,00</t>
  </si>
  <si>
    <t>168/A/2024</t>
  </si>
  <si>
    <t>Przebudowa drogi gminnej nr 302036T - ul. Szkolnej w Ostrowcu Świętokrzyskim</t>
  </si>
  <si>
    <t>5/A/2024</t>
  </si>
  <si>
    <t>Budowa drogi gminnej w miejscowości Rybnica</t>
  </si>
  <si>
    <t>6/A/2024</t>
  </si>
  <si>
    <t>Przebudowa drogi na dz. nr ewid. 223/2 w miejscowości Grabki Duże od km 0+000 do km 0+290</t>
  </si>
  <si>
    <t>47/A/2024</t>
  </si>
  <si>
    <t>Budowa drogi gminnej ul. Laskowa, gmina Zagnańsk</t>
  </si>
  <si>
    <t>01.2024 11.2025</t>
  </si>
  <si>
    <t>46/A/2024</t>
  </si>
  <si>
    <t>Budowa drogi gminnej w msc. Jaworze, gm. Zagnańsk</t>
  </si>
  <si>
    <t>33/A/2024</t>
  </si>
  <si>
    <t>Gmina Daleszyce</t>
  </si>
  <si>
    <t>Przebudowa drogi wewnętrznej zlokalizowanej na działce nr ewid. 658/6 w obrębie 007 Kranów</t>
  </si>
  <si>
    <t>06.2024 05.2025</t>
  </si>
  <si>
    <t>75/A/2024</t>
  </si>
  <si>
    <t>Przebudowa drogi gminnej - ul. Zwycięstwa w Końskich</t>
  </si>
  <si>
    <t>09.2024 10.2025</t>
  </si>
  <si>
    <t>55/A/2024</t>
  </si>
  <si>
    <t>Budowa ulicy Grodziskowej w Pińczowie</t>
  </si>
  <si>
    <t>170/A/2024</t>
  </si>
  <si>
    <t>Przebudowa drogi gminnej nr 302054T - ul. Browarnej w Ostrowcu Świętokrzyskim</t>
  </si>
  <si>
    <t>237/A/2024</t>
  </si>
  <si>
    <t>Remont drogi gminnej - ul. Cicha w Starachowicach</t>
  </si>
  <si>
    <t>236/A/2024</t>
  </si>
  <si>
    <t>Remont drogi gminnej - ul. Cmentarna w Starachowicach</t>
  </si>
  <si>
    <t>125/A/2024</t>
  </si>
  <si>
    <t>Przedłużenie drogi od przedszkola w kierunku ul. Białego Zagłębia w Chęcinach</t>
  </si>
  <si>
    <t>07.2024 11.2024</t>
  </si>
  <si>
    <t>49/A/2024</t>
  </si>
  <si>
    <t>Gmina Raków</t>
  </si>
  <si>
    <t>Przebudowa ul. T. Kościuszki w Rakowie wraz z budową odcinka sieci kanalizacji deszczowej na działce nr. ewid. 2631</t>
  </si>
  <si>
    <t>13/A/2024
rezygnacja
z realizacji zadania</t>
  </si>
  <si>
    <t>Remont drogi gminnej 306003T w miejscowości Wólka Bałtowska Kolonia na odcinku 1091 m</t>
  </si>
  <si>
    <t>03.2024 08.2024</t>
  </si>
  <si>
    <t>192/A/2024</t>
  </si>
  <si>
    <t>Gmina Opatów</t>
  </si>
  <si>
    <t>Remont drogi gminnej o nr 358030T w miejscowości Lipowa</t>
  </si>
  <si>
    <t>03.2024 09.2024</t>
  </si>
  <si>
    <t>66/A/2024</t>
  </si>
  <si>
    <t>Remont drogi gminnej nr 374131T (ul. Sucharzowska) w Sandomierzu</t>
  </si>
  <si>
    <t>257/A/2024</t>
  </si>
  <si>
    <t>Gmina Stopnica</t>
  </si>
  <si>
    <t>Remont drogi gminnej dz. o nr ewid. 1420 obręb 0028 Wolica</t>
  </si>
  <si>
    <t>71/A/2024</t>
  </si>
  <si>
    <t>Gmina Sędziszów</t>
  </si>
  <si>
    <t>Przebudowa ulicy Widokowej w Sędziszowie</t>
  </si>
  <si>
    <t>188/A/2024</t>
  </si>
  <si>
    <t>Remont drogi gminnej, ul. Wojska Polskiego w Gowarczowie</t>
  </si>
  <si>
    <t>45/A/2024</t>
  </si>
  <si>
    <t>Budowa drogi w msc. Zachełmie ul. Chełmowa w Gminie Zagnańsk</t>
  </si>
  <si>
    <t>284/A/2024</t>
  </si>
  <si>
    <t>Przebudowa ul. Dereniowej i Końcowej w Dębskiej Woli</t>
  </si>
  <si>
    <t>279/A/2024</t>
  </si>
  <si>
    <t>Przebudowa drogi gminnej nr 309032T, ulica Skrajna w miejscowości Bliżyn wraz z oświetleniem w km 0+002,80 do 0+334,40 - dł. 331,60 m</t>
  </si>
  <si>
    <t>225/A/2024</t>
  </si>
  <si>
    <t>Przebudowa ul. Fryderyka Chopina w Starachowicach</t>
  </si>
  <si>
    <t>251/A/2024</t>
  </si>
  <si>
    <t>Budowa ulicy Słonecznej w Staszowie</t>
  </si>
  <si>
    <t>32/A/2024</t>
  </si>
  <si>
    <t>Przebudowa ulicy Mąchockiej w Masłowie Drugim</t>
  </si>
  <si>
    <t>189/A/2024</t>
  </si>
  <si>
    <t>Remont drogi gminnej Nr 328001T Piaski - Kopaniny</t>
  </si>
  <si>
    <t>261/A/2024</t>
  </si>
  <si>
    <t>Gmina Łączna</t>
  </si>
  <si>
    <t>Remont drogi gminnej na działce nr 393/10 obręb Czerwona Górka w msc. Kamionki</t>
  </si>
  <si>
    <t>262/A/2024</t>
  </si>
  <si>
    <t>Przebudowa drogi wewnętrznej na działce nr 187/2 w miejscowości Gózd</t>
  </si>
  <si>
    <t>258/A/2024</t>
  </si>
  <si>
    <t>Remont drogi gminnej dz. o nr ewid. 1407 i 1408 obręb 0028 Wolica</t>
  </si>
  <si>
    <t>82/A/2024</t>
  </si>
  <si>
    <t>Gmina Pacanów</t>
  </si>
  <si>
    <t>Przebudowa drogi gminnej nr 361107T Kółko Żabieckie wzdłuż wału od km 0+000 do km 1+805</t>
  </si>
  <si>
    <t>122/A/2024</t>
  </si>
  <si>
    <t>Remont drogi gminnej nr 305011T Nieskurzów Mały - Baćkowice Kanturka - Żerniki w km 0+000 do km 1+615</t>
  </si>
  <si>
    <t>52/A/2024
rezygnacja
z realizacji zadania</t>
  </si>
  <si>
    <t>Budowa drogi gminnej klasy D - ulica Ogrodowa w Pińczowie</t>
  </si>
  <si>
    <t>09.2024 08.2026</t>
  </si>
  <si>
    <t>23/A/2024</t>
  </si>
  <si>
    <t>Remont drogi gminnej nr 362026T Świętomarz przez wieś</t>
  </si>
  <si>
    <t>16/A/2024</t>
  </si>
  <si>
    <t>Przebudowa drogi nr 336047T ul. Partyzantów w Kunowie</t>
  </si>
  <si>
    <t>140/A/2024</t>
  </si>
  <si>
    <t>Remont drogi gminnej nr 388083T w msc. Chełmce
ul. Klonowa</t>
  </si>
  <si>
    <t>288/A/2024</t>
  </si>
  <si>
    <t>Przebudowa ul. Bażantowej w Bilczy - etap III</t>
  </si>
  <si>
    <t>76/A/2024</t>
  </si>
  <si>
    <t>Przebudowa drogi gminnej - ul. Mikołaja Kopernika w Końskich</t>
  </si>
  <si>
    <t>61/A/2024</t>
  </si>
  <si>
    <t>Remont publicznej drogi gminnej nr 310049T ul. Bagno w miejscowości Bodzechów w km 0+000 do km 0+258</t>
  </si>
  <si>
    <t>289/A/2024</t>
  </si>
  <si>
    <t>Przebudowa ul. Północnej w Zbrzy</t>
  </si>
  <si>
    <t>78/A/2024</t>
  </si>
  <si>
    <t>Przebudowa drogi gminnej - ul. Robotniczej w Końskich</t>
  </si>
  <si>
    <t>232/A/2024</t>
  </si>
  <si>
    <t>Przebudowa drogi gminnej ul. Podlesie 0+207 do 0+361 w Starachowicach</t>
  </si>
  <si>
    <t>10.2024 09.2025</t>
  </si>
  <si>
    <t>291/A/2024</t>
  </si>
  <si>
    <t>Przebudowa drogi położonej na dz. nr ewid. 437 ul. Leśna w Bilczy</t>
  </si>
  <si>
    <t>22/A/2024</t>
  </si>
  <si>
    <t>Przebudowa drogi wewnętrznej w miejscowości Tarczek</t>
  </si>
  <si>
    <t>240/A/2024</t>
  </si>
  <si>
    <t>Remont drogi gminnej - ul. Lenartowska w Starachowicach</t>
  </si>
  <si>
    <t>173/A/2024</t>
  </si>
  <si>
    <t>Budowa i rozbudowa drogi gminnej nr 302121T - ul. Północnej na odcinku od skrzyżowania z ul. Las Rzeczki do skrzyżowania z ul. lłżecką w Ostrowcu Świętokrzyskim</t>
  </si>
  <si>
    <t>07.2024 10.2025</t>
  </si>
  <si>
    <t>172/A/2024</t>
  </si>
  <si>
    <t>Rozbudowa drogi gminnej nr 302020T - ul. Miodowej na odcinku od skrzyżowania z ul. Zwierzyniecką do skrzyżowania z ul. Gościniec w Ostrowcu Świętokrzyskim</t>
  </si>
  <si>
    <t>07.2024 09.2025</t>
  </si>
  <si>
    <t>268/A/2024</t>
  </si>
  <si>
    <t>Przebudowa drogi wewnętrznej dz. Nr 1450 w miejscowości Mękarzów na odcinku o długości 583 m</t>
  </si>
  <si>
    <t>171/A/2024</t>
  </si>
  <si>
    <t>Budowa drogi gminnej ul. Zwierzynieckiej w Ostrowcu Świętokrzyskim</t>
  </si>
  <si>
    <t>54/A/2024</t>
  </si>
  <si>
    <t>Budowa ulicy w Pińczowie oznaczonej w Miejscowym Planie Zagospodarowania Przestrzennego 3KDD i 5KDD (droga gminna dojazdowa)</t>
  </si>
  <si>
    <t>227/A/2024</t>
  </si>
  <si>
    <t>Budowa ul. Rubinowej w Starachowicach</t>
  </si>
  <si>
    <t>238/A/2024</t>
  </si>
  <si>
    <t>Remont drogi gminnej - ul. 6 Września od km 0+000 do km 0+416 w Starachowicach</t>
  </si>
  <si>
    <t>282/A/2024</t>
  </si>
  <si>
    <t>Przebudowa ul. Osikowej w Bilczy</t>
  </si>
  <si>
    <t>295/A/2024</t>
  </si>
  <si>
    <t>Przebudowa ul. Sarniej w Brzezinach</t>
  </si>
  <si>
    <t>15/A/2024</t>
  </si>
  <si>
    <t>Przebudowa drogi gminnej nr 331017T Nawodzice przez wieś</t>
  </si>
  <si>
    <t>143/A/2024</t>
  </si>
  <si>
    <t>Rozbudowa drogi gminnej nr 388074T w msc. Chełmce
ul. Kościelna</t>
  </si>
  <si>
    <t>184/A/2024</t>
  </si>
  <si>
    <t>Przebudowa drogi wewnętrznej w miejscowości Borowiec (dz. nr ewid. 7, 18 i 9)</t>
  </si>
  <si>
    <t>229/A/2024</t>
  </si>
  <si>
    <t>Budowa ul. Bursztynowej w Starachowicach</t>
  </si>
  <si>
    <t>169/A/2024</t>
  </si>
  <si>
    <t>Przebudowa drogi gminnej nr 302191T - ul. Spółdzielczej w Ostrowcu Świętokrzyskim</t>
  </si>
  <si>
    <t>233/A/2024</t>
  </si>
  <si>
    <t>Przebudowa drogi gminnej ul. Henryka Wieniawskiego w Starachowicach</t>
  </si>
  <si>
    <t>228/A/2024</t>
  </si>
  <si>
    <t>Budowa ul. Diamentowej w Starachowicach</t>
  </si>
  <si>
    <t>2/A/2024
rezygnacja
z realizacji zadania</t>
  </si>
  <si>
    <t>Rozbudowa ul. Ogrodowej w Klimontowie</t>
  </si>
  <si>
    <t>292/A/2024</t>
  </si>
  <si>
    <t>Przebudowa ul. Skalnej w Bilczy - II etap</t>
  </si>
  <si>
    <t>255/A/2024</t>
  </si>
  <si>
    <t>Remont drogi gminnej dz. o nr ewid. 1532 obręb 0020 Mietel</t>
  </si>
  <si>
    <t>286/A/2024</t>
  </si>
  <si>
    <t>Remont ul. Marmurowej w Bilczy</t>
  </si>
  <si>
    <t>28/A/2024
rezygnacja 
z realizacji zadania</t>
  </si>
  <si>
    <t>Remont drogi nr 393029T w msc. Milejowice na długości 1125 mb w km 0+000 do 1+125</t>
  </si>
  <si>
    <t>290/A/2024</t>
  </si>
  <si>
    <t>Przebudowa ul. Jabłoniowej i Rodzinnej w Kubach Młynach</t>
  </si>
  <si>
    <t>294/A/2024</t>
  </si>
  <si>
    <t xml:space="preserve">Przebudowa ul. Żwirowej i Koralowej w Bilczy </t>
  </si>
  <si>
    <t>171*</t>
  </si>
  <si>
    <t>177/A/2024</t>
  </si>
  <si>
    <t>Budowa drogi gminnej - ul. Górnej w Ostrowcu Świętokrzyskim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</si>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</sst>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00"/>
    <numFmt numFmtId="165" formatCode="0.0"/>
    <numFmt numFmtId="166" formatCode="#,##0.00_ ;\-#,##0.00\ "/>
    <numFmt numFmtId="167" formatCode="#,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3300"/>
      <name val="Arial"/>
      <family val="2"/>
      <charset val="238"/>
    </font>
    <font>
      <b/>
      <sz val="9"/>
      <color rgb="FFFF33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sz val="9"/>
      <color theme="5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vertical="center" wrapText="1"/>
    </xf>
    <xf numFmtId="9" fontId="4" fillId="2" borderId="7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vertical="center"/>
    </xf>
    <xf numFmtId="166" fontId="4" fillId="2" borderId="7" xfId="1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6" fontId="4" fillId="3" borderId="7" xfId="1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1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>
      <alignment horizontal="center" vertical="center" wrapText="1"/>
    </xf>
    <xf numFmtId="4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4" fontId="10" fillId="0" borderId="2" xfId="0" applyNumberFormat="1" applyFont="1" applyBorder="1" applyAlignment="1" applyProtection="1">
      <alignment horizontal="center" vertical="center" wrapText="1"/>
      <protection hidden="1"/>
    </xf>
    <xf numFmtId="164" fontId="10" fillId="0" borderId="2" xfId="0" applyNumberFormat="1" applyFont="1" applyBorder="1" applyAlignment="1" applyProtection="1">
      <alignment horizontal="center" vertical="center" wrapText="1"/>
      <protection hidden="1"/>
    </xf>
    <xf numFmtId="4" fontId="12" fillId="0" borderId="2" xfId="0" applyNumberFormat="1" applyFont="1" applyBorder="1" applyAlignment="1" applyProtection="1">
      <alignment horizontal="right" vertical="center" wrapText="1"/>
      <protection hidden="1"/>
    </xf>
    <xf numFmtId="4" fontId="12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7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0" fillId="3" borderId="2" xfId="0" applyNumberFormat="1" applyFont="1" applyFill="1" applyBorder="1" applyAlignment="1" applyProtection="1">
      <alignment horizontal="right" vertical="center" wrapText="1"/>
      <protection hidden="1"/>
    </xf>
    <xf numFmtId="3" fontId="4" fillId="3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7" xfId="0" applyFont="1" applyBorder="1" applyAlignment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4" fontId="4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right" vertical="center" wrapText="1"/>
      <protection hidden="1"/>
    </xf>
    <xf numFmtId="4" fontId="7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4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4" borderId="1" xfId="0" applyNumberFormat="1" applyFont="1" applyFill="1" applyBorder="1" applyAlignment="1">
      <alignment horizontal="right" vertical="center" wrapText="1"/>
    </xf>
    <xf numFmtId="4" fontId="12" fillId="4" borderId="2" xfId="0" applyNumberFormat="1" applyFont="1" applyFill="1" applyBorder="1" applyAlignment="1" applyProtection="1">
      <alignment horizontal="right" vertical="center" wrapText="1"/>
      <protection hidden="1"/>
    </xf>
    <xf numFmtId="3" fontId="11" fillId="3" borderId="7" xfId="0" applyNumberFormat="1" applyFont="1" applyFill="1" applyBorder="1" applyAlignment="1" applyProtection="1">
      <alignment horizontal="center" vertical="center"/>
      <protection hidden="1"/>
    </xf>
    <xf numFmtId="4" fontId="10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4" fontId="10" fillId="0" borderId="7" xfId="0" applyNumberFormat="1" applyFont="1" applyBorder="1" applyAlignment="1" applyProtection="1">
      <alignment horizontal="center" vertical="center" wrapText="1"/>
      <protection hidden="1"/>
    </xf>
    <xf numFmtId="164" fontId="10" fillId="0" borderId="7" xfId="0" applyNumberFormat="1" applyFont="1" applyBorder="1" applyAlignment="1" applyProtection="1">
      <alignment horizontal="center" vertical="center" wrapText="1"/>
      <protection hidden="1"/>
    </xf>
    <xf numFmtId="4" fontId="12" fillId="0" borderId="7" xfId="0" applyNumberFormat="1" applyFont="1" applyBorder="1" applyAlignment="1" applyProtection="1">
      <alignment horizontal="right" vertical="center" wrapText="1"/>
      <protection hidden="1"/>
    </xf>
    <xf numFmtId="4" fontId="12" fillId="3" borderId="7" xfId="0" applyNumberFormat="1" applyFont="1" applyFill="1" applyBorder="1" applyAlignment="1" applyProtection="1">
      <alignment horizontal="right" vertical="center" wrapText="1"/>
      <protection hidden="1"/>
    </xf>
    <xf numFmtId="9" fontId="10" fillId="3" borderId="7" xfId="0" applyNumberFormat="1" applyFont="1" applyFill="1" applyBorder="1" applyAlignment="1" applyProtection="1">
      <alignment horizontal="center" vertical="center" wrapText="1"/>
      <protection hidden="1"/>
    </xf>
    <xf numFmtId="3" fontId="11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1" xfId="0" applyNumberFormat="1" applyFont="1" applyBorder="1" applyAlignment="1">
      <alignment vertical="center" wrapText="1"/>
    </xf>
    <xf numFmtId="4" fontId="7" fillId="4" borderId="2" xfId="0" applyNumberFormat="1" applyFont="1" applyFill="1" applyBorder="1" applyAlignment="1" applyProtection="1">
      <alignment horizontal="right" vertical="center" wrapText="1"/>
      <protection hidden="1"/>
    </xf>
    <xf numFmtId="4" fontId="12" fillId="4" borderId="7" xfId="0" applyNumberFormat="1" applyFont="1" applyFill="1" applyBorder="1" applyAlignment="1" applyProtection="1">
      <alignment horizontal="right" vertical="center" wrapText="1"/>
      <protection hidden="1"/>
    </xf>
    <xf numFmtId="4" fontId="10" fillId="3" borderId="1" xfId="0" applyNumberFormat="1" applyFont="1" applyFill="1" applyBorder="1" applyAlignment="1" applyProtection="1">
      <alignment horizontal="right" vertical="center" wrapText="1"/>
      <protection hidden="1"/>
    </xf>
    <xf numFmtId="164" fontId="10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" fontId="10" fillId="4" borderId="2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right" vertical="center" wrapText="1"/>
      <protection hidden="1"/>
    </xf>
    <xf numFmtId="4" fontId="10" fillId="4" borderId="7" xfId="0" applyNumberFormat="1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0" xfId="0" applyFill="1"/>
    <xf numFmtId="0" fontId="4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right" vertical="center" wrapText="1"/>
      <protection hidden="1"/>
    </xf>
    <xf numFmtId="4" fontId="4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7" xfId="0" applyFont="1" applyBorder="1" applyAlignment="1">
      <alignment horizontal="center" vertical="center" wrapText="1"/>
    </xf>
    <xf numFmtId="4" fontId="1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2" xfId="0" applyFont="1" applyFill="1" applyBorder="1" applyAlignment="1" applyProtection="1">
      <alignment horizontal="right" vertical="center" wrapText="1"/>
      <protection hidden="1"/>
    </xf>
    <xf numFmtId="4" fontId="14" fillId="0" borderId="2" xfId="0" applyNumberFormat="1" applyFont="1" applyBorder="1" applyAlignment="1" applyProtection="1">
      <alignment horizontal="center" vertical="center" wrapText="1"/>
      <protection hidden="1"/>
    </xf>
    <xf numFmtId="164" fontId="14" fillId="0" borderId="2" xfId="0" applyNumberFormat="1" applyFont="1" applyBorder="1" applyAlignment="1" applyProtection="1">
      <alignment horizontal="center" vertical="center" wrapText="1"/>
      <protection hidden="1"/>
    </xf>
    <xf numFmtId="4" fontId="15" fillId="4" borderId="2" xfId="0" applyNumberFormat="1" applyFont="1" applyFill="1" applyBorder="1" applyAlignment="1" applyProtection="1">
      <alignment horizontal="right" vertical="center" wrapText="1"/>
      <protection hidden="1"/>
    </xf>
    <xf numFmtId="4" fontId="15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14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4" fillId="0" borderId="7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 wrapText="1"/>
    </xf>
    <xf numFmtId="4" fontId="14" fillId="4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167" fontId="12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9" fontId="12" fillId="4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4" fontId="17" fillId="4" borderId="1" xfId="0" applyNumberFormat="1" applyFont="1" applyFill="1" applyBorder="1" applyAlignment="1">
      <alignment horizontal="right" vertical="center"/>
    </xf>
    <xf numFmtId="167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9" fontId="7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wrapText="1" shrinkToFit="1"/>
    </xf>
    <xf numFmtId="0" fontId="18" fillId="0" borderId="0" xfId="0" applyFont="1"/>
    <xf numFmtId="0" fontId="18" fillId="0" borderId="0" xfId="0" applyFont="1" applyAlignment="1">
      <alignment horizontal="center"/>
    </xf>
    <xf numFmtId="0" fontId="2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0" fillId="0" borderId="0" xfId="3" applyFont="1" applyAlignment="1">
      <alignment vertical="center"/>
    </xf>
    <xf numFmtId="4" fontId="18" fillId="0" borderId="0" xfId="0" applyNumberFormat="1" applyFont="1"/>
    <xf numFmtId="0" fontId="4" fillId="0" borderId="0" xfId="3" applyFont="1" applyAlignment="1">
      <alignment vertical="center"/>
    </xf>
    <xf numFmtId="0" fontId="14" fillId="0" borderId="0" xfId="0" applyFont="1"/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3" xfId="3" xr:uid="{8F049F10-568B-4D1D-92AD-B80DBA04FE4F}"/>
    <cellStyle name="Procentowy 2" xfId="2" xr:uid="{9B89A701-EC1D-485C-A9C5-59F54031F7BF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1C5E-C7FF-4E13-9F68-4A2687186FED}">
  <sheetPr>
    <pageSetUpPr fitToPage="1"/>
  </sheetPr>
  <dimension ref="A1:AD182"/>
  <sheetViews>
    <sheetView showGridLines="0" tabSelected="1" zoomScaleNormal="100" zoomScaleSheetLayoutView="100" zoomScalePageLayoutView="90" workbookViewId="0">
      <selection activeCell="AA1" sqref="AA1:AD1048576"/>
    </sheetView>
  </sheetViews>
  <sheetFormatPr defaultColWidth="9.140625" defaultRowHeight="15" x14ac:dyDescent="0.25"/>
  <cols>
    <col min="1" max="1" width="5.7109375" customWidth="1"/>
    <col min="2" max="2" width="13.7109375" customWidth="1"/>
    <col min="3" max="3" width="20.7109375" customWidth="1"/>
    <col min="4" max="4" width="15.7109375" customWidth="1"/>
    <col min="5" max="5" width="7.7109375" style="136" customWidth="1"/>
    <col min="6" max="6" width="15.7109375" customWidth="1"/>
    <col min="7" max="7" width="53.7109375" customWidth="1"/>
    <col min="8" max="8" width="13.7109375" customWidth="1"/>
    <col min="9" max="13" width="14.7109375" customWidth="1"/>
    <col min="14" max="14" width="15.7109375" style="3" customWidth="1"/>
    <col min="15" max="18" width="11.7109375" customWidth="1"/>
    <col min="19" max="22" width="15.7109375" customWidth="1"/>
    <col min="23" max="26" width="11.7109375" customWidth="1"/>
    <col min="27" max="29" width="15.7109375" style="1" hidden="1" customWidth="1"/>
    <col min="30" max="30" width="15.7109375" hidden="1" customWidth="1"/>
  </cols>
  <sheetData>
    <row r="1" spans="1:30" ht="24" customHeight="1" x14ac:dyDescent="0.25">
      <c r="A1" s="142" t="s">
        <v>0</v>
      </c>
      <c r="B1" s="142" t="s">
        <v>1</v>
      </c>
      <c r="C1" s="148" t="s">
        <v>2</v>
      </c>
      <c r="D1" s="140" t="s">
        <v>3</v>
      </c>
      <c r="E1" s="142" t="s">
        <v>4</v>
      </c>
      <c r="F1" s="140" t="s">
        <v>5</v>
      </c>
      <c r="G1" s="142" t="s">
        <v>6</v>
      </c>
      <c r="H1" s="142" t="s">
        <v>7</v>
      </c>
      <c r="I1" s="142" t="s">
        <v>8</v>
      </c>
      <c r="J1" s="142" t="s">
        <v>9</v>
      </c>
      <c r="K1" s="142" t="s">
        <v>10</v>
      </c>
      <c r="L1" s="142" t="s">
        <v>11</v>
      </c>
      <c r="M1" s="140" t="s">
        <v>12</v>
      </c>
      <c r="N1" s="142" t="s">
        <v>13</v>
      </c>
      <c r="O1" s="143" t="s">
        <v>14</v>
      </c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30" ht="24" customHeight="1" x14ac:dyDescent="0.25">
      <c r="A2" s="142"/>
      <c r="B2" s="142"/>
      <c r="C2" s="143"/>
      <c r="D2" s="141"/>
      <c r="E2" s="142"/>
      <c r="F2" s="141"/>
      <c r="G2" s="142"/>
      <c r="H2" s="142"/>
      <c r="I2" s="142"/>
      <c r="J2" s="142"/>
      <c r="K2" s="142"/>
      <c r="L2" s="142"/>
      <c r="M2" s="141"/>
      <c r="N2" s="142"/>
      <c r="O2" s="2">
        <v>2019</v>
      </c>
      <c r="P2" s="2">
        <v>2020</v>
      </c>
      <c r="Q2" s="2">
        <v>2021</v>
      </c>
      <c r="R2" s="2">
        <v>2022</v>
      </c>
      <c r="S2" s="2">
        <v>2023</v>
      </c>
      <c r="T2" s="2">
        <v>2024</v>
      </c>
      <c r="U2" s="2">
        <v>2025</v>
      </c>
      <c r="V2" s="2">
        <v>2026</v>
      </c>
      <c r="W2" s="2">
        <v>2027</v>
      </c>
      <c r="X2" s="2">
        <v>2028</v>
      </c>
      <c r="Y2" s="2">
        <v>2029</v>
      </c>
      <c r="Z2" s="2">
        <v>2030</v>
      </c>
      <c r="AA2" s="3" t="s">
        <v>15</v>
      </c>
      <c r="AB2" s="3" t="s">
        <v>16</v>
      </c>
      <c r="AC2" s="3" t="s">
        <v>17</v>
      </c>
      <c r="AD2" s="3" t="s">
        <v>18</v>
      </c>
    </row>
    <row r="3" spans="1:30" ht="24" x14ac:dyDescent="0.25">
      <c r="A3" s="4">
        <v>1</v>
      </c>
      <c r="B3" s="5" t="s">
        <v>19</v>
      </c>
      <c r="C3" s="6" t="s">
        <v>20</v>
      </c>
      <c r="D3" s="7" t="s">
        <v>21</v>
      </c>
      <c r="E3" s="8">
        <v>2604033</v>
      </c>
      <c r="F3" s="7" t="s">
        <v>22</v>
      </c>
      <c r="G3" s="7" t="s">
        <v>23</v>
      </c>
      <c r="H3" s="9" t="s">
        <v>24</v>
      </c>
      <c r="I3" s="10">
        <v>1.2050000000000001</v>
      </c>
      <c r="J3" s="9" t="s">
        <v>25</v>
      </c>
      <c r="K3" s="11">
        <v>5500277.5899999999</v>
      </c>
      <c r="L3" s="12">
        <v>2582020</v>
      </c>
      <c r="M3" s="13">
        <v>2918257.59</v>
      </c>
      <c r="N3" s="14">
        <v>0.7</v>
      </c>
      <c r="O3" s="15">
        <v>0</v>
      </c>
      <c r="P3" s="15">
        <v>0</v>
      </c>
      <c r="Q3" s="15">
        <v>0</v>
      </c>
      <c r="R3" s="16">
        <v>105000</v>
      </c>
      <c r="S3" s="16">
        <v>1148000</v>
      </c>
      <c r="T3" s="16">
        <v>1329020</v>
      </c>
      <c r="U3" s="17"/>
      <c r="V3" s="17"/>
      <c r="W3" s="17"/>
      <c r="X3" s="18"/>
      <c r="Y3" s="17"/>
      <c r="Z3" s="18"/>
      <c r="AA3" s="3" t="b">
        <f>L3=SUM(O3:Z3)</f>
        <v>1</v>
      </c>
      <c r="AB3" s="19">
        <f>ROUND(L3/K3,4)</f>
        <v>0.46939999999999998</v>
      </c>
      <c r="AC3" s="20" t="b">
        <f>AB3=N3</f>
        <v>0</v>
      </c>
      <c r="AD3" s="20" t="b">
        <f>K3=L3+M3</f>
        <v>1</v>
      </c>
    </row>
    <row r="4" spans="1:30" ht="24" x14ac:dyDescent="0.25">
      <c r="A4" s="4">
        <v>2</v>
      </c>
      <c r="B4" s="21" t="s">
        <v>26</v>
      </c>
      <c r="C4" s="6" t="s">
        <v>20</v>
      </c>
      <c r="D4" s="22" t="s">
        <v>27</v>
      </c>
      <c r="E4" s="8">
        <v>2604102</v>
      </c>
      <c r="F4" s="23" t="s">
        <v>22</v>
      </c>
      <c r="G4" s="24" t="s">
        <v>28</v>
      </c>
      <c r="H4" s="25" t="s">
        <v>24</v>
      </c>
      <c r="I4" s="26">
        <v>0.6</v>
      </c>
      <c r="J4" s="27" t="s">
        <v>29</v>
      </c>
      <c r="K4" s="28">
        <v>4214651</v>
      </c>
      <c r="L4" s="29">
        <v>2379982</v>
      </c>
      <c r="M4" s="13">
        <f>K4-L4</f>
        <v>1834669</v>
      </c>
      <c r="N4" s="30">
        <v>0.7</v>
      </c>
      <c r="O4" s="31">
        <v>0</v>
      </c>
      <c r="P4" s="31">
        <v>0</v>
      </c>
      <c r="Q4" s="31">
        <v>0</v>
      </c>
      <c r="R4" s="32">
        <v>0</v>
      </c>
      <c r="S4" s="32">
        <v>56000</v>
      </c>
      <c r="T4" s="33">
        <v>2323982</v>
      </c>
      <c r="U4" s="33"/>
      <c r="V4" s="17"/>
      <c r="W4" s="17"/>
      <c r="X4" s="18"/>
      <c r="Y4" s="17"/>
      <c r="Z4" s="18"/>
      <c r="AA4" s="3" t="b">
        <f>L4=SUM(O4:Z4)</f>
        <v>1</v>
      </c>
      <c r="AB4" s="19">
        <f>ROUND(L4/K4,4)</f>
        <v>0.56469999999999998</v>
      </c>
      <c r="AC4" s="20" t="b">
        <f>AB4=N4</f>
        <v>0</v>
      </c>
      <c r="AD4" s="20" t="b">
        <f>K4=L4+M4</f>
        <v>1</v>
      </c>
    </row>
    <row r="5" spans="1:30" x14ac:dyDescent="0.25">
      <c r="A5" s="4">
        <v>3</v>
      </c>
      <c r="B5" s="21" t="s">
        <v>30</v>
      </c>
      <c r="C5" s="6" t="s">
        <v>20</v>
      </c>
      <c r="D5" s="22" t="s">
        <v>21</v>
      </c>
      <c r="E5" s="8">
        <v>2604033</v>
      </c>
      <c r="F5" s="23" t="s">
        <v>22</v>
      </c>
      <c r="G5" s="34" t="s">
        <v>31</v>
      </c>
      <c r="H5" s="35" t="s">
        <v>24</v>
      </c>
      <c r="I5" s="26">
        <v>0.99099999999999999</v>
      </c>
      <c r="J5" s="27" t="s">
        <v>32</v>
      </c>
      <c r="K5" s="28">
        <v>3367628.27</v>
      </c>
      <c r="L5" s="29">
        <v>2309693</v>
      </c>
      <c r="M5" s="13">
        <v>1057935.27</v>
      </c>
      <c r="N5" s="30">
        <v>0.7</v>
      </c>
      <c r="O5" s="31">
        <v>0</v>
      </c>
      <c r="P5" s="31">
        <v>0</v>
      </c>
      <c r="Q5" s="31">
        <v>0</v>
      </c>
      <c r="R5" s="32">
        <v>0</v>
      </c>
      <c r="S5" s="32">
        <v>717644</v>
      </c>
      <c r="T5" s="33">
        <v>1592049</v>
      </c>
      <c r="U5" s="33"/>
      <c r="V5" s="17"/>
      <c r="W5" s="17"/>
      <c r="X5" s="18"/>
      <c r="Y5" s="17"/>
      <c r="Z5" s="18"/>
      <c r="AA5" s="3" t="b">
        <f>L5=SUM(O5:Z5)</f>
        <v>1</v>
      </c>
      <c r="AB5" s="19">
        <f>ROUND(L5/K5,4)</f>
        <v>0.68589999999999995</v>
      </c>
      <c r="AC5" s="20" t="b">
        <f>AB5=N5</f>
        <v>0</v>
      </c>
      <c r="AD5" s="20" t="b">
        <f>K5=L5+M5</f>
        <v>1</v>
      </c>
    </row>
    <row r="6" spans="1:30" x14ac:dyDescent="0.25">
      <c r="A6" s="4">
        <v>4</v>
      </c>
      <c r="B6" s="21" t="s">
        <v>33</v>
      </c>
      <c r="C6" s="6" t="s">
        <v>20</v>
      </c>
      <c r="D6" s="22" t="s">
        <v>34</v>
      </c>
      <c r="E6" s="8">
        <v>2604192</v>
      </c>
      <c r="F6" s="23" t="s">
        <v>22</v>
      </c>
      <c r="G6" s="34" t="s">
        <v>35</v>
      </c>
      <c r="H6" s="35" t="s">
        <v>24</v>
      </c>
      <c r="I6" s="36">
        <v>0.95699999999999996</v>
      </c>
      <c r="J6" s="27" t="s">
        <v>36</v>
      </c>
      <c r="K6" s="28">
        <v>3487143.69</v>
      </c>
      <c r="L6" s="29">
        <v>2441000</v>
      </c>
      <c r="M6" s="13">
        <v>1046143.69</v>
      </c>
      <c r="N6" s="30">
        <v>0.7</v>
      </c>
      <c r="O6" s="31">
        <v>0</v>
      </c>
      <c r="P6" s="31">
        <v>0</v>
      </c>
      <c r="Q6" s="31">
        <v>0</v>
      </c>
      <c r="R6" s="32">
        <v>0</v>
      </c>
      <c r="S6" s="37">
        <v>700000</v>
      </c>
      <c r="T6" s="38">
        <v>1741000</v>
      </c>
      <c r="U6" s="33"/>
      <c r="V6" s="17"/>
      <c r="W6" s="17"/>
      <c r="X6" s="18"/>
      <c r="Y6" s="17"/>
      <c r="Z6" s="18"/>
      <c r="AA6" s="3" t="b">
        <f>L6=SUM(O6:Z6)</f>
        <v>1</v>
      </c>
      <c r="AB6" s="19">
        <f>ROUND(L6/K6,4)</f>
        <v>0.7</v>
      </c>
      <c r="AC6" s="20" t="b">
        <f>AB6=N6</f>
        <v>1</v>
      </c>
      <c r="AD6" s="20" t="b">
        <f>K6=L6+M6</f>
        <v>1</v>
      </c>
    </row>
    <row r="7" spans="1:30" ht="24" x14ac:dyDescent="0.25">
      <c r="A7" s="4">
        <v>5</v>
      </c>
      <c r="B7" s="21" t="s">
        <v>37</v>
      </c>
      <c r="C7" s="6" t="s">
        <v>20</v>
      </c>
      <c r="D7" s="22" t="s">
        <v>38</v>
      </c>
      <c r="E7" s="8">
        <v>2601013</v>
      </c>
      <c r="F7" s="23" t="s">
        <v>39</v>
      </c>
      <c r="G7" s="34" t="s">
        <v>40</v>
      </c>
      <c r="H7" s="35" t="s">
        <v>24</v>
      </c>
      <c r="I7" s="26">
        <v>0.93600000000000005</v>
      </c>
      <c r="J7" s="27" t="s">
        <v>41</v>
      </c>
      <c r="K7" s="28">
        <v>8228764.8600000003</v>
      </c>
      <c r="L7" s="29">
        <v>5760135</v>
      </c>
      <c r="M7" s="13">
        <v>2468629.8600000003</v>
      </c>
      <c r="N7" s="30">
        <v>0.7</v>
      </c>
      <c r="O7" s="31">
        <v>0</v>
      </c>
      <c r="P7" s="31">
        <v>0</v>
      </c>
      <c r="Q7" s="31">
        <v>0</v>
      </c>
      <c r="R7" s="32">
        <v>0</v>
      </c>
      <c r="S7" s="32">
        <v>288006</v>
      </c>
      <c r="T7" s="33">
        <v>3456081</v>
      </c>
      <c r="U7" s="33">
        <v>2016048</v>
      </c>
      <c r="V7" s="17"/>
      <c r="W7" s="17"/>
      <c r="X7" s="18"/>
      <c r="Y7" s="17"/>
      <c r="Z7" s="18"/>
      <c r="AA7" s="3" t="b">
        <f t="shared" ref="AA7:AA70" si="0">L7=SUM(O7:Z7)</f>
        <v>1</v>
      </c>
      <c r="AB7" s="19">
        <f t="shared" ref="AB7:AB70" si="1">ROUND(L7/K7,4)</f>
        <v>0.7</v>
      </c>
      <c r="AC7" s="20" t="b">
        <f t="shared" ref="AC7:AC70" si="2">AB7=N7</f>
        <v>1</v>
      </c>
      <c r="AD7" s="20" t="b">
        <f t="shared" ref="AD7:AD70" si="3">K7=L7+M7</f>
        <v>1</v>
      </c>
    </row>
    <row r="8" spans="1:30" x14ac:dyDescent="0.25">
      <c r="A8" s="4">
        <v>6</v>
      </c>
      <c r="B8" s="21" t="s">
        <v>42</v>
      </c>
      <c r="C8" s="6" t="s">
        <v>20</v>
      </c>
      <c r="D8" s="22" t="s">
        <v>34</v>
      </c>
      <c r="E8" s="39">
        <v>2604192</v>
      </c>
      <c r="F8" s="23" t="s">
        <v>22</v>
      </c>
      <c r="G8" s="34" t="s">
        <v>43</v>
      </c>
      <c r="H8" s="35" t="s">
        <v>44</v>
      </c>
      <c r="I8" s="26">
        <v>0.22800000000000001</v>
      </c>
      <c r="J8" s="27" t="s">
        <v>36</v>
      </c>
      <c r="K8" s="28">
        <v>1353050.91</v>
      </c>
      <c r="L8" s="29">
        <v>943748</v>
      </c>
      <c r="M8" s="13">
        <f>K8-L8</f>
        <v>409302.90999999992</v>
      </c>
      <c r="N8" s="30">
        <v>0.7</v>
      </c>
      <c r="O8" s="31">
        <v>0</v>
      </c>
      <c r="P8" s="31">
        <v>0</v>
      </c>
      <c r="Q8" s="32">
        <v>0</v>
      </c>
      <c r="R8" s="32">
        <v>0</v>
      </c>
      <c r="S8" s="32">
        <v>140000</v>
      </c>
      <c r="T8" s="33">
        <v>803748</v>
      </c>
      <c r="U8" s="33"/>
      <c r="V8" s="17"/>
      <c r="W8" s="17"/>
      <c r="X8" s="18"/>
      <c r="Y8" s="17"/>
      <c r="Z8" s="18"/>
      <c r="AA8" s="3" t="b">
        <f t="shared" si="0"/>
        <v>1</v>
      </c>
      <c r="AB8" s="19">
        <f t="shared" si="1"/>
        <v>0.69750000000000001</v>
      </c>
      <c r="AC8" s="20" t="b">
        <f t="shared" si="2"/>
        <v>0</v>
      </c>
      <c r="AD8" s="20" t="b">
        <f t="shared" si="3"/>
        <v>1</v>
      </c>
    </row>
    <row r="9" spans="1:30" ht="36" x14ac:dyDescent="0.25">
      <c r="A9" s="4">
        <v>7</v>
      </c>
      <c r="B9" s="21" t="s">
        <v>45</v>
      </c>
      <c r="C9" s="6" t="s">
        <v>20</v>
      </c>
      <c r="D9" s="22" t="s">
        <v>46</v>
      </c>
      <c r="E9" s="8">
        <v>2605033</v>
      </c>
      <c r="F9" s="23" t="s">
        <v>47</v>
      </c>
      <c r="G9" s="34" t="s">
        <v>48</v>
      </c>
      <c r="H9" s="35" t="s">
        <v>44</v>
      </c>
      <c r="I9" s="26">
        <v>0.48799999999999999</v>
      </c>
      <c r="J9" s="27" t="s">
        <v>49</v>
      </c>
      <c r="K9" s="28">
        <v>5611222.3600000003</v>
      </c>
      <c r="L9" s="29">
        <v>3927855</v>
      </c>
      <c r="M9" s="13">
        <v>1683367.3600000003</v>
      </c>
      <c r="N9" s="30">
        <v>0.7</v>
      </c>
      <c r="O9" s="31">
        <v>0</v>
      </c>
      <c r="P9" s="31">
        <v>0</v>
      </c>
      <c r="Q9" s="31">
        <v>0</v>
      </c>
      <c r="R9" s="32">
        <v>0</v>
      </c>
      <c r="S9" s="32">
        <v>1750000</v>
      </c>
      <c r="T9" s="33">
        <v>2177855</v>
      </c>
      <c r="U9" s="33"/>
      <c r="V9" s="17"/>
      <c r="W9" s="17"/>
      <c r="X9" s="18"/>
      <c r="Y9" s="17"/>
      <c r="Z9" s="18"/>
      <c r="AA9" s="3" t="b">
        <f t="shared" si="0"/>
        <v>1</v>
      </c>
      <c r="AB9" s="19">
        <f t="shared" si="1"/>
        <v>0.7</v>
      </c>
      <c r="AC9" s="20" t="b">
        <f t="shared" si="2"/>
        <v>1</v>
      </c>
      <c r="AD9" s="20" t="b">
        <f t="shared" si="3"/>
        <v>1</v>
      </c>
    </row>
    <row r="10" spans="1:30" ht="24" x14ac:dyDescent="0.25">
      <c r="A10" s="4">
        <v>8</v>
      </c>
      <c r="B10" s="21" t="s">
        <v>50</v>
      </c>
      <c r="C10" s="6" t="s">
        <v>20</v>
      </c>
      <c r="D10" s="22" t="s">
        <v>51</v>
      </c>
      <c r="E10" s="8">
        <v>2608043</v>
      </c>
      <c r="F10" s="23" t="s">
        <v>52</v>
      </c>
      <c r="G10" s="34" t="s">
        <v>53</v>
      </c>
      <c r="H10" s="35" t="s">
        <v>24</v>
      </c>
      <c r="I10" s="26">
        <v>0.41599999999999998</v>
      </c>
      <c r="J10" s="27" t="s">
        <v>36</v>
      </c>
      <c r="K10" s="28">
        <v>2860435.52</v>
      </c>
      <c r="L10" s="29">
        <v>1716261</v>
      </c>
      <c r="M10" s="13">
        <v>1144174.52</v>
      </c>
      <c r="N10" s="30">
        <v>0.6</v>
      </c>
      <c r="O10" s="31">
        <v>0</v>
      </c>
      <c r="P10" s="31">
        <v>0</v>
      </c>
      <c r="Q10" s="31">
        <v>0</v>
      </c>
      <c r="R10" s="32">
        <v>0</v>
      </c>
      <c r="S10" s="32">
        <v>817627</v>
      </c>
      <c r="T10" s="33">
        <v>898634</v>
      </c>
      <c r="U10" s="33"/>
      <c r="V10" s="17"/>
      <c r="W10" s="17"/>
      <c r="X10" s="18"/>
      <c r="Y10" s="17"/>
      <c r="Z10" s="18"/>
      <c r="AA10" s="3" t="b">
        <f t="shared" si="0"/>
        <v>1</v>
      </c>
      <c r="AB10" s="19">
        <f t="shared" si="1"/>
        <v>0.6</v>
      </c>
      <c r="AC10" s="20" t="b">
        <f t="shared" si="2"/>
        <v>1</v>
      </c>
      <c r="AD10" s="20" t="b">
        <f t="shared" si="3"/>
        <v>1</v>
      </c>
    </row>
    <row r="11" spans="1:30" ht="24" x14ac:dyDescent="0.25">
      <c r="A11" s="4">
        <v>9</v>
      </c>
      <c r="B11" s="21" t="s">
        <v>54</v>
      </c>
      <c r="C11" s="6" t="s">
        <v>20</v>
      </c>
      <c r="D11" s="22" t="s">
        <v>55</v>
      </c>
      <c r="E11" s="39">
        <v>2610053</v>
      </c>
      <c r="F11" s="23" t="s">
        <v>56</v>
      </c>
      <c r="G11" s="34" t="s">
        <v>57</v>
      </c>
      <c r="H11" s="35" t="s">
        <v>24</v>
      </c>
      <c r="I11" s="26">
        <v>0.22</v>
      </c>
      <c r="J11" s="27" t="s">
        <v>58</v>
      </c>
      <c r="K11" s="28">
        <v>1144300</v>
      </c>
      <c r="L11" s="29">
        <v>741312</v>
      </c>
      <c r="M11" s="13">
        <v>402988</v>
      </c>
      <c r="N11" s="30">
        <v>0.7</v>
      </c>
      <c r="O11" s="31">
        <v>0</v>
      </c>
      <c r="P11" s="31">
        <v>0</v>
      </c>
      <c r="Q11" s="32">
        <v>0</v>
      </c>
      <c r="R11" s="32">
        <v>0</v>
      </c>
      <c r="S11" s="33">
        <v>46494</v>
      </c>
      <c r="T11" s="33">
        <v>694818</v>
      </c>
      <c r="U11" s="33"/>
      <c r="V11" s="17"/>
      <c r="W11" s="17"/>
      <c r="X11" s="18"/>
      <c r="Y11" s="17"/>
      <c r="Z11" s="18"/>
      <c r="AA11" s="3" t="b">
        <f t="shared" si="0"/>
        <v>1</v>
      </c>
      <c r="AB11" s="19">
        <f t="shared" si="1"/>
        <v>0.64780000000000004</v>
      </c>
      <c r="AC11" s="20" t="b">
        <f t="shared" si="2"/>
        <v>0</v>
      </c>
      <c r="AD11" s="20" t="b">
        <f t="shared" si="3"/>
        <v>1</v>
      </c>
    </row>
    <row r="12" spans="1:30" ht="24" x14ac:dyDescent="0.25">
      <c r="A12" s="4">
        <v>10</v>
      </c>
      <c r="B12" s="21" t="s">
        <v>59</v>
      </c>
      <c r="C12" s="6" t="s">
        <v>20</v>
      </c>
      <c r="D12" s="22" t="s">
        <v>21</v>
      </c>
      <c r="E12" s="39">
        <v>2604033</v>
      </c>
      <c r="F12" s="23" t="s">
        <v>22</v>
      </c>
      <c r="G12" s="34" t="s">
        <v>60</v>
      </c>
      <c r="H12" s="35" t="s">
        <v>24</v>
      </c>
      <c r="I12" s="26">
        <v>0.56999999999999995</v>
      </c>
      <c r="J12" s="27" t="s">
        <v>61</v>
      </c>
      <c r="K12" s="28">
        <v>3116577.25</v>
      </c>
      <c r="L12" s="29">
        <v>2179466</v>
      </c>
      <c r="M12" s="13">
        <v>937111.25</v>
      </c>
      <c r="N12" s="30">
        <v>0.7</v>
      </c>
      <c r="O12" s="31">
        <v>0</v>
      </c>
      <c r="P12" s="31">
        <v>0</v>
      </c>
      <c r="Q12" s="32">
        <v>0</v>
      </c>
      <c r="R12" s="32">
        <v>0</v>
      </c>
      <c r="S12" s="32">
        <v>280000</v>
      </c>
      <c r="T12" s="33">
        <v>280000</v>
      </c>
      <c r="U12" s="33">
        <v>1619466</v>
      </c>
      <c r="V12" s="17"/>
      <c r="W12" s="17"/>
      <c r="X12" s="18"/>
      <c r="Y12" s="17"/>
      <c r="Z12" s="18"/>
      <c r="AA12" s="3" t="b">
        <f t="shared" si="0"/>
        <v>1</v>
      </c>
      <c r="AB12" s="19">
        <f t="shared" si="1"/>
        <v>0.69930000000000003</v>
      </c>
      <c r="AC12" s="20" t="b">
        <f t="shared" si="2"/>
        <v>0</v>
      </c>
      <c r="AD12" s="20" t="b">
        <f t="shared" si="3"/>
        <v>1</v>
      </c>
    </row>
    <row r="13" spans="1:30" ht="24" x14ac:dyDescent="0.25">
      <c r="A13" s="4">
        <v>11</v>
      </c>
      <c r="B13" s="21" t="s">
        <v>62</v>
      </c>
      <c r="C13" s="6" t="s">
        <v>20</v>
      </c>
      <c r="D13" s="22" t="s">
        <v>38</v>
      </c>
      <c r="E13" s="39">
        <v>2601013</v>
      </c>
      <c r="F13" s="23" t="s">
        <v>39</v>
      </c>
      <c r="G13" s="34" t="s">
        <v>63</v>
      </c>
      <c r="H13" s="35" t="s">
        <v>24</v>
      </c>
      <c r="I13" s="26">
        <v>0.71099999999999997</v>
      </c>
      <c r="J13" s="27" t="s">
        <v>64</v>
      </c>
      <c r="K13" s="28">
        <v>13661621.9</v>
      </c>
      <c r="L13" s="29">
        <v>9563135</v>
      </c>
      <c r="M13" s="13">
        <v>4098486.9000000004</v>
      </c>
      <c r="N13" s="30">
        <v>0.7</v>
      </c>
      <c r="O13" s="31">
        <v>0</v>
      </c>
      <c r="P13" s="31">
        <v>0</v>
      </c>
      <c r="Q13" s="31">
        <v>0</v>
      </c>
      <c r="R13" s="32">
        <v>0</v>
      </c>
      <c r="S13" s="32">
        <v>483800</v>
      </c>
      <c r="T13" s="33">
        <v>4837998</v>
      </c>
      <c r="U13" s="33">
        <v>4241337</v>
      </c>
      <c r="V13" s="17"/>
      <c r="W13" s="17"/>
      <c r="X13" s="18"/>
      <c r="Y13" s="17"/>
      <c r="Z13" s="18"/>
      <c r="AA13" s="3" t="b">
        <f t="shared" si="0"/>
        <v>1</v>
      </c>
      <c r="AB13" s="19">
        <f t="shared" si="1"/>
        <v>0.7</v>
      </c>
      <c r="AC13" s="20" t="b">
        <f t="shared" si="2"/>
        <v>1</v>
      </c>
      <c r="AD13" s="20" t="b">
        <f t="shared" si="3"/>
        <v>1</v>
      </c>
    </row>
    <row r="14" spans="1:30" ht="48" x14ac:dyDescent="0.25">
      <c r="A14" s="4">
        <v>12</v>
      </c>
      <c r="B14" s="21" t="s">
        <v>65</v>
      </c>
      <c r="C14" s="6" t="s">
        <v>20</v>
      </c>
      <c r="D14" s="22" t="s">
        <v>66</v>
      </c>
      <c r="E14" s="39">
        <v>2608022</v>
      </c>
      <c r="F14" s="23" t="s">
        <v>52</v>
      </c>
      <c r="G14" s="34" t="s">
        <v>67</v>
      </c>
      <c r="H14" s="35" t="s">
        <v>44</v>
      </c>
      <c r="I14" s="26">
        <v>1.61</v>
      </c>
      <c r="J14" s="27" t="s">
        <v>68</v>
      </c>
      <c r="K14" s="28">
        <v>4760328</v>
      </c>
      <c r="L14" s="29">
        <v>2380164</v>
      </c>
      <c r="M14" s="13">
        <v>2380164</v>
      </c>
      <c r="N14" s="30">
        <v>0.5</v>
      </c>
      <c r="O14" s="31">
        <v>0</v>
      </c>
      <c r="P14" s="31">
        <v>0</v>
      </c>
      <c r="Q14" s="31">
        <v>0</v>
      </c>
      <c r="R14" s="32">
        <v>0</v>
      </c>
      <c r="S14" s="32">
        <v>104550</v>
      </c>
      <c r="T14" s="33">
        <v>2275614</v>
      </c>
      <c r="U14" s="33"/>
      <c r="V14" s="17"/>
      <c r="W14" s="17"/>
      <c r="X14" s="18"/>
      <c r="Y14" s="17"/>
      <c r="Z14" s="18"/>
      <c r="AA14" s="3" t="b">
        <f t="shared" si="0"/>
        <v>1</v>
      </c>
      <c r="AB14" s="19">
        <f t="shared" si="1"/>
        <v>0.5</v>
      </c>
      <c r="AC14" s="20" t="b">
        <f t="shared" si="2"/>
        <v>1</v>
      </c>
      <c r="AD14" s="20" t="b">
        <f t="shared" si="3"/>
        <v>1</v>
      </c>
    </row>
    <row r="15" spans="1:30" ht="24" x14ac:dyDescent="0.25">
      <c r="A15" s="4">
        <v>13</v>
      </c>
      <c r="B15" s="21" t="s">
        <v>69</v>
      </c>
      <c r="C15" s="6" t="s">
        <v>20</v>
      </c>
      <c r="D15" s="22" t="s">
        <v>70</v>
      </c>
      <c r="E15" s="39">
        <v>2609033</v>
      </c>
      <c r="F15" s="23" t="s">
        <v>71</v>
      </c>
      <c r="G15" s="34" t="s">
        <v>72</v>
      </c>
      <c r="H15" s="35" t="s">
        <v>24</v>
      </c>
      <c r="I15" s="26">
        <v>0.997</v>
      </c>
      <c r="J15" s="27" t="s">
        <v>73</v>
      </c>
      <c r="K15" s="28">
        <v>1666313.37</v>
      </c>
      <c r="L15" s="29">
        <v>1166419</v>
      </c>
      <c r="M15" s="13">
        <v>499894.37000000011</v>
      </c>
      <c r="N15" s="30">
        <v>0.7</v>
      </c>
      <c r="O15" s="31">
        <v>0</v>
      </c>
      <c r="P15" s="31">
        <v>0</v>
      </c>
      <c r="Q15" s="31">
        <v>0</v>
      </c>
      <c r="R15" s="32">
        <v>0</v>
      </c>
      <c r="S15" s="32">
        <v>700</v>
      </c>
      <c r="T15" s="33">
        <v>1165719</v>
      </c>
      <c r="U15" s="33"/>
      <c r="V15" s="17"/>
      <c r="W15" s="17"/>
      <c r="X15" s="18"/>
      <c r="Y15" s="17"/>
      <c r="Z15" s="18"/>
      <c r="AA15" s="3" t="b">
        <f t="shared" si="0"/>
        <v>1</v>
      </c>
      <c r="AB15" s="19">
        <f t="shared" si="1"/>
        <v>0.7</v>
      </c>
      <c r="AC15" s="20" t="b">
        <f t="shared" si="2"/>
        <v>1</v>
      </c>
      <c r="AD15" s="20" t="b">
        <f t="shared" si="3"/>
        <v>1</v>
      </c>
    </row>
    <row r="16" spans="1:30" ht="24" x14ac:dyDescent="0.25">
      <c r="A16" s="4">
        <v>14</v>
      </c>
      <c r="B16" s="21" t="s">
        <v>74</v>
      </c>
      <c r="C16" s="6" t="s">
        <v>20</v>
      </c>
      <c r="D16" s="22" t="s">
        <v>75</v>
      </c>
      <c r="E16" s="39">
        <v>2609022</v>
      </c>
      <c r="F16" s="23" t="s">
        <v>71</v>
      </c>
      <c r="G16" s="34" t="s">
        <v>76</v>
      </c>
      <c r="H16" s="35" t="s">
        <v>24</v>
      </c>
      <c r="I16" s="26">
        <v>0.42899999999999999</v>
      </c>
      <c r="J16" s="27" t="s">
        <v>77</v>
      </c>
      <c r="K16" s="28">
        <v>1153377.19</v>
      </c>
      <c r="L16" s="29">
        <v>743797</v>
      </c>
      <c r="M16" s="13">
        <v>409580.18999999994</v>
      </c>
      <c r="N16" s="30">
        <v>0.7</v>
      </c>
      <c r="O16" s="31">
        <v>0</v>
      </c>
      <c r="P16" s="31">
        <v>0</v>
      </c>
      <c r="Q16" s="32">
        <v>0</v>
      </c>
      <c r="R16" s="32">
        <v>0</v>
      </c>
      <c r="S16" s="32">
        <v>455000</v>
      </c>
      <c r="T16" s="33">
        <v>288797</v>
      </c>
      <c r="U16" s="33"/>
      <c r="V16" s="17"/>
      <c r="W16" s="17"/>
      <c r="X16" s="18"/>
      <c r="Y16" s="17"/>
      <c r="Z16" s="18"/>
      <c r="AA16" s="3" t="b">
        <f t="shared" si="0"/>
        <v>1</v>
      </c>
      <c r="AB16" s="19">
        <f t="shared" si="1"/>
        <v>0.64490000000000003</v>
      </c>
      <c r="AC16" s="20" t="b">
        <f t="shared" si="2"/>
        <v>0</v>
      </c>
      <c r="AD16" s="20" t="b">
        <f t="shared" si="3"/>
        <v>1</v>
      </c>
    </row>
    <row r="17" spans="1:30" ht="24" x14ac:dyDescent="0.25">
      <c r="A17" s="4">
        <v>15</v>
      </c>
      <c r="B17" s="21" t="s">
        <v>78</v>
      </c>
      <c r="C17" s="6" t="s">
        <v>20</v>
      </c>
      <c r="D17" s="22" t="s">
        <v>21</v>
      </c>
      <c r="E17" s="39">
        <v>2604033</v>
      </c>
      <c r="F17" s="23" t="s">
        <v>22</v>
      </c>
      <c r="G17" s="34" t="s">
        <v>79</v>
      </c>
      <c r="H17" s="35" t="s">
        <v>24</v>
      </c>
      <c r="I17" s="26">
        <v>0.84799999999999998</v>
      </c>
      <c r="J17" s="27" t="s">
        <v>80</v>
      </c>
      <c r="K17" s="28">
        <v>6254158.71</v>
      </c>
      <c r="L17" s="29">
        <v>4377911</v>
      </c>
      <c r="M17" s="13">
        <v>1876247.71</v>
      </c>
      <c r="N17" s="30">
        <v>0.7</v>
      </c>
      <c r="O17" s="31">
        <v>0</v>
      </c>
      <c r="P17" s="31">
        <v>0</v>
      </c>
      <c r="Q17" s="31">
        <v>0</v>
      </c>
      <c r="R17" s="32">
        <v>0</v>
      </c>
      <c r="S17" s="32">
        <v>24500</v>
      </c>
      <c r="T17" s="33">
        <v>224000</v>
      </c>
      <c r="U17" s="33">
        <v>4129411</v>
      </c>
      <c r="V17" s="17"/>
      <c r="W17" s="17"/>
      <c r="X17" s="18"/>
      <c r="Y17" s="17"/>
      <c r="Z17" s="18"/>
      <c r="AA17" s="3" t="b">
        <f t="shared" si="0"/>
        <v>1</v>
      </c>
      <c r="AB17" s="19">
        <f t="shared" si="1"/>
        <v>0.7</v>
      </c>
      <c r="AC17" s="20" t="b">
        <f t="shared" si="2"/>
        <v>1</v>
      </c>
      <c r="AD17" s="20" t="b">
        <f t="shared" si="3"/>
        <v>1</v>
      </c>
    </row>
    <row r="18" spans="1:30" ht="36" x14ac:dyDescent="0.25">
      <c r="A18" s="4">
        <v>16</v>
      </c>
      <c r="B18" s="21" t="s">
        <v>81</v>
      </c>
      <c r="C18" s="6" t="s">
        <v>20</v>
      </c>
      <c r="D18" s="22" t="s">
        <v>21</v>
      </c>
      <c r="E18" s="39">
        <v>2604033</v>
      </c>
      <c r="F18" s="23" t="s">
        <v>22</v>
      </c>
      <c r="G18" s="34" t="s">
        <v>82</v>
      </c>
      <c r="H18" s="35" t="s">
        <v>24</v>
      </c>
      <c r="I18" s="26">
        <v>1.0720000000000001</v>
      </c>
      <c r="J18" s="27" t="s">
        <v>83</v>
      </c>
      <c r="K18" s="28">
        <v>3613613.51</v>
      </c>
      <c r="L18" s="29">
        <v>2529529</v>
      </c>
      <c r="M18" s="13">
        <v>1084084.51</v>
      </c>
      <c r="N18" s="30">
        <v>0.7</v>
      </c>
      <c r="O18" s="31">
        <v>0</v>
      </c>
      <c r="P18" s="31">
        <v>0</v>
      </c>
      <c r="Q18" s="31">
        <v>0</v>
      </c>
      <c r="R18" s="32">
        <v>0</v>
      </c>
      <c r="S18" s="32">
        <v>1015000</v>
      </c>
      <c r="T18" s="33">
        <v>1514529</v>
      </c>
      <c r="U18" s="33"/>
      <c r="V18" s="17"/>
      <c r="W18" s="17"/>
      <c r="X18" s="18"/>
      <c r="Y18" s="17"/>
      <c r="Z18" s="18"/>
      <c r="AA18" s="3" t="b">
        <f t="shared" si="0"/>
        <v>1</v>
      </c>
      <c r="AB18" s="19">
        <f t="shared" si="1"/>
        <v>0.7</v>
      </c>
      <c r="AC18" s="20" t="b">
        <f t="shared" si="2"/>
        <v>1</v>
      </c>
      <c r="AD18" s="20" t="b">
        <f t="shared" si="3"/>
        <v>1</v>
      </c>
    </row>
    <row r="19" spans="1:30" ht="36" x14ac:dyDescent="0.25">
      <c r="A19" s="4">
        <v>17</v>
      </c>
      <c r="B19" s="21" t="s">
        <v>84</v>
      </c>
      <c r="C19" s="6" t="s">
        <v>20</v>
      </c>
      <c r="D19" s="22" t="s">
        <v>85</v>
      </c>
      <c r="E19" s="39">
        <v>2604062</v>
      </c>
      <c r="F19" s="23" t="s">
        <v>22</v>
      </c>
      <c r="G19" s="34" t="s">
        <v>86</v>
      </c>
      <c r="H19" s="35" t="s">
        <v>24</v>
      </c>
      <c r="I19" s="26">
        <v>1.135</v>
      </c>
      <c r="J19" s="27" t="s">
        <v>87</v>
      </c>
      <c r="K19" s="28">
        <v>5405656</v>
      </c>
      <c r="L19" s="29">
        <v>3783959</v>
      </c>
      <c r="M19" s="13">
        <v>1621697</v>
      </c>
      <c r="N19" s="30">
        <v>0.7</v>
      </c>
      <c r="O19" s="31">
        <v>0</v>
      </c>
      <c r="P19" s="31">
        <v>0</v>
      </c>
      <c r="Q19" s="31">
        <v>0</v>
      </c>
      <c r="R19" s="32">
        <v>0</v>
      </c>
      <c r="S19" s="32">
        <v>35000</v>
      </c>
      <c r="T19" s="33">
        <v>1918229</v>
      </c>
      <c r="U19" s="33">
        <v>1830730</v>
      </c>
      <c r="V19" s="17"/>
      <c r="W19" s="17"/>
      <c r="X19" s="18"/>
      <c r="Y19" s="17"/>
      <c r="Z19" s="18"/>
      <c r="AA19" s="3" t="b">
        <f t="shared" si="0"/>
        <v>1</v>
      </c>
      <c r="AB19" s="19">
        <f t="shared" si="1"/>
        <v>0.7</v>
      </c>
      <c r="AC19" s="20" t="b">
        <f t="shared" si="2"/>
        <v>1</v>
      </c>
      <c r="AD19" s="20" t="b">
        <f t="shared" si="3"/>
        <v>1</v>
      </c>
    </row>
    <row r="20" spans="1:30" ht="24" x14ac:dyDescent="0.25">
      <c r="A20" s="40">
        <v>18</v>
      </c>
      <c r="B20" s="41" t="s">
        <v>88</v>
      </c>
      <c r="C20" s="42" t="s">
        <v>89</v>
      </c>
      <c r="D20" s="43" t="s">
        <v>38</v>
      </c>
      <c r="E20" s="44">
        <v>2601013</v>
      </c>
      <c r="F20" s="43" t="s">
        <v>39</v>
      </c>
      <c r="G20" s="45" t="s">
        <v>90</v>
      </c>
      <c r="H20" s="43" t="s">
        <v>44</v>
      </c>
      <c r="I20" s="46">
        <v>0.214</v>
      </c>
      <c r="J20" s="45" t="s">
        <v>91</v>
      </c>
      <c r="K20" s="47">
        <v>4847576.18</v>
      </c>
      <c r="L20" s="48">
        <v>3878060</v>
      </c>
      <c r="M20" s="48">
        <v>969516.18</v>
      </c>
      <c r="N20" s="49">
        <v>0.8</v>
      </c>
      <c r="O20" s="50">
        <v>0</v>
      </c>
      <c r="P20" s="50">
        <v>0</v>
      </c>
      <c r="Q20" s="51">
        <v>0</v>
      </c>
      <c r="R20" s="51">
        <v>0</v>
      </c>
      <c r="S20" s="51">
        <v>0</v>
      </c>
      <c r="T20" s="52">
        <f>L20</f>
        <v>3878060</v>
      </c>
      <c r="U20" s="17"/>
      <c r="V20" s="17"/>
      <c r="W20" s="17"/>
      <c r="X20" s="18"/>
      <c r="Y20" s="17"/>
      <c r="Z20" s="18"/>
      <c r="AA20" s="3" t="b">
        <f t="shared" si="0"/>
        <v>1</v>
      </c>
      <c r="AB20" s="19">
        <f t="shared" si="1"/>
        <v>0.8</v>
      </c>
      <c r="AC20" s="20" t="b">
        <f t="shared" si="2"/>
        <v>1</v>
      </c>
      <c r="AD20" s="20" t="b">
        <f t="shared" si="3"/>
        <v>1</v>
      </c>
    </row>
    <row r="21" spans="1:30" x14ac:dyDescent="0.25">
      <c r="A21" s="40">
        <v>19</v>
      </c>
      <c r="B21" s="41" t="s">
        <v>92</v>
      </c>
      <c r="C21" s="42" t="s">
        <v>89</v>
      </c>
      <c r="D21" s="43" t="s">
        <v>93</v>
      </c>
      <c r="E21" s="44">
        <v>2606032</v>
      </c>
      <c r="F21" s="43" t="s">
        <v>94</v>
      </c>
      <c r="G21" s="45" t="s">
        <v>95</v>
      </c>
      <c r="H21" s="43" t="s">
        <v>44</v>
      </c>
      <c r="I21" s="46">
        <v>1.8</v>
      </c>
      <c r="J21" s="45" t="s">
        <v>96</v>
      </c>
      <c r="K21" s="47">
        <v>1565848.84</v>
      </c>
      <c r="L21" s="48">
        <v>1252679</v>
      </c>
      <c r="M21" s="48">
        <v>313169.84000000003</v>
      </c>
      <c r="N21" s="49">
        <v>0.8</v>
      </c>
      <c r="O21" s="50">
        <v>0</v>
      </c>
      <c r="P21" s="50">
        <v>0</v>
      </c>
      <c r="Q21" s="51">
        <v>0</v>
      </c>
      <c r="R21" s="51">
        <v>0</v>
      </c>
      <c r="S21" s="51">
        <v>0</v>
      </c>
      <c r="T21" s="52">
        <f>L21</f>
        <v>1252679</v>
      </c>
      <c r="U21" s="17"/>
      <c r="V21" s="17"/>
      <c r="W21" s="17"/>
      <c r="X21" s="18"/>
      <c r="Y21" s="17"/>
      <c r="Z21" s="18"/>
      <c r="AA21" s="3" t="b">
        <f t="shared" si="0"/>
        <v>1</v>
      </c>
      <c r="AB21" s="19">
        <f t="shared" si="1"/>
        <v>0.8</v>
      </c>
      <c r="AC21" s="20" t="b">
        <f t="shared" si="2"/>
        <v>1</v>
      </c>
      <c r="AD21" s="20" t="b">
        <f t="shared" si="3"/>
        <v>1</v>
      </c>
    </row>
    <row r="22" spans="1:30" ht="24" x14ac:dyDescent="0.25">
      <c r="A22" s="4">
        <v>20</v>
      </c>
      <c r="B22" s="53" t="s">
        <v>97</v>
      </c>
      <c r="C22" s="54" t="s">
        <v>98</v>
      </c>
      <c r="D22" s="55" t="s">
        <v>38</v>
      </c>
      <c r="E22" s="56">
        <v>2601013</v>
      </c>
      <c r="F22" s="55" t="s">
        <v>39</v>
      </c>
      <c r="G22" s="57" t="s">
        <v>99</v>
      </c>
      <c r="H22" s="55" t="s">
        <v>24</v>
      </c>
      <c r="I22" s="58">
        <v>0.55000000000000004</v>
      </c>
      <c r="J22" s="57" t="s">
        <v>100</v>
      </c>
      <c r="K22" s="59">
        <v>5716782.0190000003</v>
      </c>
      <c r="L22" s="60">
        <v>4156342</v>
      </c>
      <c r="M22" s="60">
        <f>K22-L22</f>
        <v>1560440.0190000003</v>
      </c>
      <c r="N22" s="61">
        <v>0.8</v>
      </c>
      <c r="O22" s="62">
        <v>0</v>
      </c>
      <c r="P22" s="62">
        <v>0</v>
      </c>
      <c r="Q22" s="63">
        <v>0</v>
      </c>
      <c r="R22" s="63">
        <v>0</v>
      </c>
      <c r="S22" s="63">
        <v>0</v>
      </c>
      <c r="T22" s="64">
        <v>415634</v>
      </c>
      <c r="U22" s="64">
        <v>2909440</v>
      </c>
      <c r="V22" s="64">
        <v>831268</v>
      </c>
      <c r="W22" s="65"/>
      <c r="X22" s="18"/>
      <c r="Y22" s="65"/>
      <c r="Z22" s="18"/>
      <c r="AA22" s="3" t="b">
        <f t="shared" si="0"/>
        <v>1</v>
      </c>
      <c r="AB22" s="19">
        <f t="shared" si="1"/>
        <v>0.72699999999999998</v>
      </c>
      <c r="AC22" s="20" t="b">
        <f t="shared" si="2"/>
        <v>0</v>
      </c>
      <c r="AD22" s="20" t="b">
        <f t="shared" si="3"/>
        <v>1</v>
      </c>
    </row>
    <row r="23" spans="1:30" ht="24" x14ac:dyDescent="0.25">
      <c r="A23" s="40">
        <v>21</v>
      </c>
      <c r="B23" s="41" t="s">
        <v>101</v>
      </c>
      <c r="C23" s="42" t="s">
        <v>89</v>
      </c>
      <c r="D23" s="43" t="s">
        <v>102</v>
      </c>
      <c r="E23" s="44">
        <v>2611011</v>
      </c>
      <c r="F23" s="43" t="s">
        <v>103</v>
      </c>
      <c r="G23" s="45" t="s">
        <v>104</v>
      </c>
      <c r="H23" s="43" t="s">
        <v>105</v>
      </c>
      <c r="I23" s="46">
        <v>0.21099999999999999</v>
      </c>
      <c r="J23" s="45" t="s">
        <v>106</v>
      </c>
      <c r="K23" s="47">
        <v>647765.66</v>
      </c>
      <c r="L23" s="48">
        <v>518212</v>
      </c>
      <c r="M23" s="48">
        <v>129553.66</v>
      </c>
      <c r="N23" s="49">
        <v>0.8</v>
      </c>
      <c r="O23" s="50">
        <v>0</v>
      </c>
      <c r="P23" s="50">
        <v>0</v>
      </c>
      <c r="Q23" s="51">
        <v>0</v>
      </c>
      <c r="R23" s="51">
        <v>0</v>
      </c>
      <c r="S23" s="51">
        <v>0</v>
      </c>
      <c r="T23" s="52">
        <f>L23</f>
        <v>518212</v>
      </c>
      <c r="U23" s="17"/>
      <c r="V23" s="17"/>
      <c r="W23" s="17"/>
      <c r="X23" s="18"/>
      <c r="Y23" s="17"/>
      <c r="Z23" s="18"/>
      <c r="AA23" s="3" t="b">
        <f t="shared" si="0"/>
        <v>1</v>
      </c>
      <c r="AB23" s="19">
        <f t="shared" si="1"/>
        <v>0.8</v>
      </c>
      <c r="AC23" s="20" t="b">
        <f t="shared" si="2"/>
        <v>1</v>
      </c>
      <c r="AD23" s="20" t="b">
        <f t="shared" si="3"/>
        <v>1</v>
      </c>
    </row>
    <row r="24" spans="1:30" ht="24" x14ac:dyDescent="0.25">
      <c r="A24" s="40">
        <v>22</v>
      </c>
      <c r="B24" s="41" t="s">
        <v>107</v>
      </c>
      <c r="C24" s="42" t="s">
        <v>89</v>
      </c>
      <c r="D24" s="43" t="s">
        <v>108</v>
      </c>
      <c r="E24" s="44">
        <v>2604133</v>
      </c>
      <c r="F24" s="43" t="s">
        <v>22</v>
      </c>
      <c r="G24" s="45" t="s">
        <v>109</v>
      </c>
      <c r="H24" s="43" t="s">
        <v>44</v>
      </c>
      <c r="I24" s="46">
        <v>0.91300000000000003</v>
      </c>
      <c r="J24" s="45" t="s">
        <v>110</v>
      </c>
      <c r="K24" s="47">
        <v>9236265.5500000007</v>
      </c>
      <c r="L24" s="48">
        <v>6845817</v>
      </c>
      <c r="M24" s="48">
        <v>2390448.5499999998</v>
      </c>
      <c r="N24" s="49">
        <v>0.8</v>
      </c>
      <c r="O24" s="50">
        <v>0</v>
      </c>
      <c r="P24" s="50">
        <v>0</v>
      </c>
      <c r="Q24" s="51">
        <v>0</v>
      </c>
      <c r="R24" s="51">
        <v>0</v>
      </c>
      <c r="S24" s="51">
        <v>0</v>
      </c>
      <c r="T24" s="52">
        <v>6845817</v>
      </c>
      <c r="U24" s="17"/>
      <c r="V24" s="17"/>
      <c r="W24" s="17"/>
      <c r="X24" s="18"/>
      <c r="Y24" s="17"/>
      <c r="Z24" s="18"/>
      <c r="AA24" s="3" t="b">
        <f t="shared" si="0"/>
        <v>1</v>
      </c>
      <c r="AB24" s="19">
        <f t="shared" si="1"/>
        <v>0.74119999999999997</v>
      </c>
      <c r="AC24" s="20" t="b">
        <f t="shared" si="2"/>
        <v>0</v>
      </c>
      <c r="AD24" s="20" t="b">
        <f t="shared" si="3"/>
        <v>1</v>
      </c>
    </row>
    <row r="25" spans="1:30" ht="24" x14ac:dyDescent="0.25">
      <c r="A25" s="4">
        <v>23</v>
      </c>
      <c r="B25" s="53" t="s">
        <v>111</v>
      </c>
      <c r="C25" s="54" t="s">
        <v>98</v>
      </c>
      <c r="D25" s="55" t="s">
        <v>112</v>
      </c>
      <c r="E25" s="56">
        <v>2610042</v>
      </c>
      <c r="F25" s="55" t="s">
        <v>56</v>
      </c>
      <c r="G25" s="66" t="s">
        <v>113</v>
      </c>
      <c r="H25" s="55" t="s">
        <v>24</v>
      </c>
      <c r="I25" s="58">
        <v>0.32200000000000001</v>
      </c>
      <c r="J25" s="57" t="s">
        <v>114</v>
      </c>
      <c r="K25" s="59">
        <v>2424775.75</v>
      </c>
      <c r="L25" s="60">
        <v>1939820</v>
      </c>
      <c r="M25" s="60">
        <v>484955.75</v>
      </c>
      <c r="N25" s="61">
        <v>0.8</v>
      </c>
      <c r="O25" s="62">
        <v>0</v>
      </c>
      <c r="P25" s="62">
        <v>0</v>
      </c>
      <c r="Q25" s="63">
        <v>0</v>
      </c>
      <c r="R25" s="63">
        <v>0</v>
      </c>
      <c r="S25" s="63">
        <v>0</v>
      </c>
      <c r="T25" s="67">
        <v>968680</v>
      </c>
      <c r="U25" s="67">
        <v>971140</v>
      </c>
      <c r="V25" s="65"/>
      <c r="W25" s="65"/>
      <c r="X25" s="18"/>
      <c r="Y25" s="65"/>
      <c r="Z25" s="18"/>
      <c r="AA25" s="3" t="b">
        <f t="shared" si="0"/>
        <v>1</v>
      </c>
      <c r="AB25" s="19">
        <f t="shared" si="1"/>
        <v>0.8</v>
      </c>
      <c r="AC25" s="20" t="b">
        <f t="shared" si="2"/>
        <v>1</v>
      </c>
      <c r="AD25" s="20" t="b">
        <f t="shared" si="3"/>
        <v>1</v>
      </c>
    </row>
    <row r="26" spans="1:30" ht="24" x14ac:dyDescent="0.25">
      <c r="A26" s="40">
        <v>24</v>
      </c>
      <c r="B26" s="41" t="s">
        <v>115</v>
      </c>
      <c r="C26" s="42" t="s">
        <v>89</v>
      </c>
      <c r="D26" s="43" t="s">
        <v>116</v>
      </c>
      <c r="E26" s="44">
        <v>2611032</v>
      </c>
      <c r="F26" s="43" t="s">
        <v>103</v>
      </c>
      <c r="G26" s="45" t="s">
        <v>117</v>
      </c>
      <c r="H26" s="43" t="s">
        <v>105</v>
      </c>
      <c r="I26" s="46">
        <v>1.2470000000000001</v>
      </c>
      <c r="J26" s="45" t="s">
        <v>118</v>
      </c>
      <c r="K26" s="47">
        <v>3373957.31</v>
      </c>
      <c r="L26" s="48">
        <v>2699165</v>
      </c>
      <c r="M26" s="48">
        <v>674792.31</v>
      </c>
      <c r="N26" s="49">
        <v>0.8</v>
      </c>
      <c r="O26" s="50">
        <v>0</v>
      </c>
      <c r="P26" s="50">
        <v>0</v>
      </c>
      <c r="Q26" s="51">
        <v>0</v>
      </c>
      <c r="R26" s="51">
        <v>0</v>
      </c>
      <c r="S26" s="51">
        <v>0</v>
      </c>
      <c r="T26" s="52">
        <v>2699165</v>
      </c>
      <c r="U26" s="67"/>
      <c r="V26" s="65"/>
      <c r="W26" s="65"/>
      <c r="X26" s="18"/>
      <c r="Y26" s="65"/>
      <c r="Z26" s="18"/>
      <c r="AA26" s="3" t="b">
        <f t="shared" si="0"/>
        <v>1</v>
      </c>
      <c r="AB26" s="19">
        <f t="shared" si="1"/>
        <v>0.8</v>
      </c>
      <c r="AC26" s="20" t="b">
        <f t="shared" si="2"/>
        <v>1</v>
      </c>
      <c r="AD26" s="20" t="b">
        <f t="shared" si="3"/>
        <v>1</v>
      </c>
    </row>
    <row r="27" spans="1:30" ht="24" x14ac:dyDescent="0.25">
      <c r="A27" s="40">
        <v>25</v>
      </c>
      <c r="B27" s="41" t="s">
        <v>119</v>
      </c>
      <c r="C27" s="42" t="s">
        <v>89</v>
      </c>
      <c r="D27" s="43" t="s">
        <v>120</v>
      </c>
      <c r="E27" s="44">
        <v>2611042</v>
      </c>
      <c r="F27" s="43" t="s">
        <v>103</v>
      </c>
      <c r="G27" s="45" t="s">
        <v>121</v>
      </c>
      <c r="H27" s="43" t="s">
        <v>44</v>
      </c>
      <c r="I27" s="46">
        <v>0.998</v>
      </c>
      <c r="J27" s="45" t="s">
        <v>122</v>
      </c>
      <c r="K27" s="47">
        <v>2694639.27</v>
      </c>
      <c r="L27" s="48">
        <v>2155711</v>
      </c>
      <c r="M27" s="48">
        <v>538928.27</v>
      </c>
      <c r="N27" s="49">
        <v>0.8</v>
      </c>
      <c r="O27" s="50">
        <v>0</v>
      </c>
      <c r="P27" s="50">
        <v>0</v>
      </c>
      <c r="Q27" s="51">
        <v>0</v>
      </c>
      <c r="R27" s="51">
        <v>0</v>
      </c>
      <c r="S27" s="51">
        <v>0</v>
      </c>
      <c r="T27" s="52">
        <f>L27</f>
        <v>2155711</v>
      </c>
      <c r="U27" s="17"/>
      <c r="V27" s="17"/>
      <c r="W27" s="17"/>
      <c r="X27" s="18"/>
      <c r="Y27" s="17"/>
      <c r="Z27" s="18"/>
      <c r="AA27" s="3" t="b">
        <f t="shared" si="0"/>
        <v>1</v>
      </c>
      <c r="AB27" s="19">
        <f t="shared" si="1"/>
        <v>0.8</v>
      </c>
      <c r="AC27" s="20" t="b">
        <f t="shared" si="2"/>
        <v>1</v>
      </c>
      <c r="AD27" s="20" t="b">
        <f t="shared" si="3"/>
        <v>1</v>
      </c>
    </row>
    <row r="28" spans="1:30" ht="24" x14ac:dyDescent="0.25">
      <c r="A28" s="40">
        <v>26</v>
      </c>
      <c r="B28" s="41" t="s">
        <v>123</v>
      </c>
      <c r="C28" s="42" t="s">
        <v>89</v>
      </c>
      <c r="D28" s="43" t="s">
        <v>108</v>
      </c>
      <c r="E28" s="44">
        <v>2604133</v>
      </c>
      <c r="F28" s="43" t="s">
        <v>22</v>
      </c>
      <c r="G28" s="45" t="s">
        <v>124</v>
      </c>
      <c r="H28" s="43" t="s">
        <v>24</v>
      </c>
      <c r="I28" s="46">
        <v>0.68700000000000006</v>
      </c>
      <c r="J28" s="45" t="s">
        <v>110</v>
      </c>
      <c r="K28" s="47">
        <v>3706447.5</v>
      </c>
      <c r="L28" s="48">
        <v>2965158</v>
      </c>
      <c r="M28" s="48">
        <v>741289.5</v>
      </c>
      <c r="N28" s="49">
        <v>0.8</v>
      </c>
      <c r="O28" s="50">
        <v>0</v>
      </c>
      <c r="P28" s="50">
        <v>0</v>
      </c>
      <c r="Q28" s="51">
        <v>0</v>
      </c>
      <c r="R28" s="51">
        <v>0</v>
      </c>
      <c r="S28" s="51">
        <v>0</v>
      </c>
      <c r="T28" s="52">
        <f>L28</f>
        <v>2965158</v>
      </c>
      <c r="U28" s="17"/>
      <c r="V28" s="17"/>
      <c r="W28" s="17"/>
      <c r="X28" s="18"/>
      <c r="Y28" s="17"/>
      <c r="Z28" s="18"/>
      <c r="AA28" s="3" t="b">
        <f t="shared" si="0"/>
        <v>1</v>
      </c>
      <c r="AB28" s="19">
        <f t="shared" si="1"/>
        <v>0.8</v>
      </c>
      <c r="AC28" s="20" t="b">
        <f t="shared" si="2"/>
        <v>1</v>
      </c>
      <c r="AD28" s="20" t="b">
        <f t="shared" si="3"/>
        <v>1</v>
      </c>
    </row>
    <row r="29" spans="1:30" ht="24" x14ac:dyDescent="0.25">
      <c r="A29" s="40">
        <v>27</v>
      </c>
      <c r="B29" s="41" t="s">
        <v>125</v>
      </c>
      <c r="C29" s="42" t="s">
        <v>89</v>
      </c>
      <c r="D29" s="43" t="s">
        <v>126</v>
      </c>
      <c r="E29" s="44">
        <v>2602093</v>
      </c>
      <c r="F29" s="43" t="s">
        <v>127</v>
      </c>
      <c r="G29" s="45" t="s">
        <v>128</v>
      </c>
      <c r="H29" s="43" t="s">
        <v>44</v>
      </c>
      <c r="I29" s="46">
        <v>0.496</v>
      </c>
      <c r="J29" s="45" t="s">
        <v>110</v>
      </c>
      <c r="K29" s="47">
        <v>701176.75</v>
      </c>
      <c r="L29" s="48">
        <v>381180</v>
      </c>
      <c r="M29" s="48">
        <v>319996.75</v>
      </c>
      <c r="N29" s="49">
        <v>0.7</v>
      </c>
      <c r="O29" s="50">
        <v>0</v>
      </c>
      <c r="P29" s="50">
        <v>0</v>
      </c>
      <c r="Q29" s="51">
        <v>0</v>
      </c>
      <c r="R29" s="51">
        <v>0</v>
      </c>
      <c r="S29" s="51">
        <v>0</v>
      </c>
      <c r="T29" s="52">
        <v>381180</v>
      </c>
      <c r="U29" s="17"/>
      <c r="V29" s="17"/>
      <c r="W29" s="17"/>
      <c r="X29" s="18"/>
      <c r="Y29" s="17"/>
      <c r="Z29" s="18"/>
      <c r="AA29" s="3" t="b">
        <f t="shared" si="0"/>
        <v>1</v>
      </c>
      <c r="AB29" s="19">
        <f t="shared" si="1"/>
        <v>0.54359999999999997</v>
      </c>
      <c r="AC29" s="20" t="b">
        <f t="shared" si="2"/>
        <v>0</v>
      </c>
      <c r="AD29" s="20" t="b">
        <f t="shared" si="3"/>
        <v>1</v>
      </c>
    </row>
    <row r="30" spans="1:30" ht="24" x14ac:dyDescent="0.25">
      <c r="A30" s="40">
        <v>28</v>
      </c>
      <c r="B30" s="41" t="s">
        <v>129</v>
      </c>
      <c r="C30" s="42" t="s">
        <v>89</v>
      </c>
      <c r="D30" s="43" t="s">
        <v>130</v>
      </c>
      <c r="E30" s="44">
        <v>2612053</v>
      </c>
      <c r="F30" s="43" t="s">
        <v>131</v>
      </c>
      <c r="G30" s="45" t="s">
        <v>132</v>
      </c>
      <c r="H30" s="43" t="s">
        <v>44</v>
      </c>
      <c r="I30" s="46">
        <v>0.21</v>
      </c>
      <c r="J30" s="45" t="s">
        <v>133</v>
      </c>
      <c r="K30" s="47">
        <v>219740.76</v>
      </c>
      <c r="L30" s="48">
        <v>153818</v>
      </c>
      <c r="M30" s="48">
        <v>65922.759999999995</v>
      </c>
      <c r="N30" s="49">
        <v>0.7</v>
      </c>
      <c r="O30" s="50">
        <v>0</v>
      </c>
      <c r="P30" s="50">
        <v>0</v>
      </c>
      <c r="Q30" s="51">
        <v>0</v>
      </c>
      <c r="R30" s="51">
        <v>0</v>
      </c>
      <c r="S30" s="51">
        <v>0</v>
      </c>
      <c r="T30" s="52">
        <f>L30</f>
        <v>153818</v>
      </c>
      <c r="U30" s="17"/>
      <c r="V30" s="17"/>
      <c r="W30" s="17"/>
      <c r="X30" s="18"/>
      <c r="Y30" s="17"/>
      <c r="Z30" s="18"/>
      <c r="AA30" s="3" t="b">
        <f t="shared" si="0"/>
        <v>1</v>
      </c>
      <c r="AB30" s="19">
        <f t="shared" si="1"/>
        <v>0.7</v>
      </c>
      <c r="AC30" s="20" t="b">
        <f t="shared" si="2"/>
        <v>1</v>
      </c>
      <c r="AD30" s="20" t="b">
        <f t="shared" si="3"/>
        <v>1</v>
      </c>
    </row>
    <row r="31" spans="1:30" x14ac:dyDescent="0.25">
      <c r="A31" s="40">
        <v>29</v>
      </c>
      <c r="B31" s="41" t="s">
        <v>134</v>
      </c>
      <c r="C31" s="42" t="s">
        <v>89</v>
      </c>
      <c r="D31" s="43" t="s">
        <v>51</v>
      </c>
      <c r="E31" s="44">
        <v>2608043</v>
      </c>
      <c r="F31" s="43" t="s">
        <v>52</v>
      </c>
      <c r="G31" s="45" t="s">
        <v>135</v>
      </c>
      <c r="H31" s="43" t="s">
        <v>24</v>
      </c>
      <c r="I31" s="46">
        <v>0.98499999999999999</v>
      </c>
      <c r="J31" s="45" t="s">
        <v>136</v>
      </c>
      <c r="K31" s="47">
        <v>987255.82</v>
      </c>
      <c r="L31" s="48">
        <v>691079</v>
      </c>
      <c r="M31" s="48">
        <v>296176.82</v>
      </c>
      <c r="N31" s="49">
        <v>0.7</v>
      </c>
      <c r="O31" s="50">
        <v>0</v>
      </c>
      <c r="P31" s="50">
        <v>0</v>
      </c>
      <c r="Q31" s="51">
        <v>0</v>
      </c>
      <c r="R31" s="51">
        <v>0</v>
      </c>
      <c r="S31" s="51">
        <v>0</v>
      </c>
      <c r="T31" s="52">
        <f>L31</f>
        <v>691079</v>
      </c>
      <c r="U31" s="17"/>
      <c r="V31" s="17"/>
      <c r="W31" s="17"/>
      <c r="X31" s="18"/>
      <c r="Y31" s="17"/>
      <c r="Z31" s="18"/>
      <c r="AA31" s="3" t="b">
        <f t="shared" si="0"/>
        <v>1</v>
      </c>
      <c r="AB31" s="19">
        <f t="shared" si="1"/>
        <v>0.7</v>
      </c>
      <c r="AC31" s="20" t="b">
        <f t="shared" si="2"/>
        <v>1</v>
      </c>
      <c r="AD31" s="20" t="b">
        <f t="shared" si="3"/>
        <v>1</v>
      </c>
    </row>
    <row r="32" spans="1:30" ht="24" x14ac:dyDescent="0.25">
      <c r="A32" s="40">
        <v>30</v>
      </c>
      <c r="B32" s="41" t="s">
        <v>137</v>
      </c>
      <c r="C32" s="42" t="s">
        <v>89</v>
      </c>
      <c r="D32" s="43" t="s">
        <v>138</v>
      </c>
      <c r="E32" s="44">
        <v>2606082</v>
      </c>
      <c r="F32" s="43" t="s">
        <v>94</v>
      </c>
      <c r="G32" s="45" t="s">
        <v>139</v>
      </c>
      <c r="H32" s="43" t="s">
        <v>44</v>
      </c>
      <c r="I32" s="46">
        <v>0.95</v>
      </c>
      <c r="J32" s="45" t="s">
        <v>140</v>
      </c>
      <c r="K32" s="47">
        <v>797992.31</v>
      </c>
      <c r="L32" s="48">
        <v>558594</v>
      </c>
      <c r="M32" s="48">
        <v>239398.31</v>
      </c>
      <c r="N32" s="49">
        <v>0.7</v>
      </c>
      <c r="O32" s="50">
        <v>0</v>
      </c>
      <c r="P32" s="50">
        <v>0</v>
      </c>
      <c r="Q32" s="51">
        <v>0</v>
      </c>
      <c r="R32" s="51">
        <v>0</v>
      </c>
      <c r="S32" s="51">
        <v>0</v>
      </c>
      <c r="T32" s="52">
        <f t="shared" ref="T32:T43" si="4">L32</f>
        <v>558594</v>
      </c>
      <c r="U32" s="17"/>
      <c r="V32" s="17"/>
      <c r="W32" s="17"/>
      <c r="X32" s="18"/>
      <c r="Y32" s="17"/>
      <c r="Z32" s="18"/>
      <c r="AA32" s="3" t="b">
        <f t="shared" si="0"/>
        <v>1</v>
      </c>
      <c r="AB32" s="19">
        <f t="shared" si="1"/>
        <v>0.7</v>
      </c>
      <c r="AC32" s="20" t="b">
        <f t="shared" si="2"/>
        <v>1</v>
      </c>
      <c r="AD32" s="20" t="b">
        <f t="shared" si="3"/>
        <v>1</v>
      </c>
    </row>
    <row r="33" spans="1:30" ht="24" x14ac:dyDescent="0.25">
      <c r="A33" s="40">
        <v>31</v>
      </c>
      <c r="B33" s="41" t="s">
        <v>141</v>
      </c>
      <c r="C33" s="42" t="s">
        <v>89</v>
      </c>
      <c r="D33" s="43" t="s">
        <v>142</v>
      </c>
      <c r="E33" s="44">
        <v>2604083</v>
      </c>
      <c r="F33" s="43" t="s">
        <v>22</v>
      </c>
      <c r="G33" s="45" t="s">
        <v>143</v>
      </c>
      <c r="H33" s="43" t="s">
        <v>105</v>
      </c>
      <c r="I33" s="46">
        <v>0.90200000000000002</v>
      </c>
      <c r="J33" s="45" t="s">
        <v>144</v>
      </c>
      <c r="K33" s="47">
        <v>459196.52</v>
      </c>
      <c r="L33" s="48">
        <v>367357</v>
      </c>
      <c r="M33" s="48">
        <v>91839.52</v>
      </c>
      <c r="N33" s="49">
        <v>0.8</v>
      </c>
      <c r="O33" s="50">
        <v>0</v>
      </c>
      <c r="P33" s="50">
        <v>0</v>
      </c>
      <c r="Q33" s="51">
        <v>0</v>
      </c>
      <c r="R33" s="51">
        <v>0</v>
      </c>
      <c r="S33" s="51">
        <v>0</v>
      </c>
      <c r="T33" s="52">
        <f t="shared" si="4"/>
        <v>367357</v>
      </c>
      <c r="U33" s="17"/>
      <c r="V33" s="17"/>
      <c r="W33" s="17"/>
      <c r="X33" s="18"/>
      <c r="Y33" s="17"/>
      <c r="Z33" s="18"/>
      <c r="AA33" s="3" t="b">
        <f t="shared" si="0"/>
        <v>1</v>
      </c>
      <c r="AB33" s="19">
        <f t="shared" si="1"/>
        <v>0.8</v>
      </c>
      <c r="AC33" s="20" t="b">
        <f t="shared" si="2"/>
        <v>1</v>
      </c>
      <c r="AD33" s="20" t="b">
        <f t="shared" si="3"/>
        <v>1</v>
      </c>
    </row>
    <row r="34" spans="1:30" ht="24" x14ac:dyDescent="0.25">
      <c r="A34" s="40">
        <v>32</v>
      </c>
      <c r="B34" s="41" t="s">
        <v>145</v>
      </c>
      <c r="C34" s="42" t="s">
        <v>89</v>
      </c>
      <c r="D34" s="43" t="s">
        <v>146</v>
      </c>
      <c r="E34" s="44">
        <v>2607032</v>
      </c>
      <c r="F34" s="43" t="s">
        <v>147</v>
      </c>
      <c r="G34" s="45" t="s">
        <v>148</v>
      </c>
      <c r="H34" s="43" t="s">
        <v>105</v>
      </c>
      <c r="I34" s="46">
        <v>0.57499999999999996</v>
      </c>
      <c r="J34" s="45" t="s">
        <v>149</v>
      </c>
      <c r="K34" s="47">
        <v>380772.74</v>
      </c>
      <c r="L34" s="48">
        <v>251010</v>
      </c>
      <c r="M34" s="48">
        <v>129762.74</v>
      </c>
      <c r="N34" s="49">
        <v>0.8</v>
      </c>
      <c r="O34" s="50">
        <v>0</v>
      </c>
      <c r="P34" s="50">
        <v>0</v>
      </c>
      <c r="Q34" s="51">
        <v>0</v>
      </c>
      <c r="R34" s="51">
        <v>0</v>
      </c>
      <c r="S34" s="51">
        <v>0</v>
      </c>
      <c r="T34" s="52">
        <f t="shared" si="4"/>
        <v>251010</v>
      </c>
      <c r="U34" s="17"/>
      <c r="V34" s="17"/>
      <c r="W34" s="17"/>
      <c r="X34" s="18"/>
      <c r="Y34" s="17"/>
      <c r="Z34" s="18"/>
      <c r="AA34" s="3" t="b">
        <f t="shared" si="0"/>
        <v>1</v>
      </c>
      <c r="AB34" s="19">
        <f t="shared" si="1"/>
        <v>0.65920000000000001</v>
      </c>
      <c r="AC34" s="20" t="b">
        <f t="shared" si="2"/>
        <v>0</v>
      </c>
      <c r="AD34" s="20" t="b">
        <f t="shared" si="3"/>
        <v>1</v>
      </c>
    </row>
    <row r="35" spans="1:30" ht="24" x14ac:dyDescent="0.25">
      <c r="A35" s="40">
        <v>33</v>
      </c>
      <c r="B35" s="41" t="s">
        <v>150</v>
      </c>
      <c r="C35" s="42" t="s">
        <v>89</v>
      </c>
      <c r="D35" s="43" t="s">
        <v>151</v>
      </c>
      <c r="E35" s="44">
        <v>2613032</v>
      </c>
      <c r="F35" s="43" t="s">
        <v>152</v>
      </c>
      <c r="G35" s="45" t="s">
        <v>153</v>
      </c>
      <c r="H35" s="43" t="s">
        <v>105</v>
      </c>
      <c r="I35" s="46">
        <v>0.56999999999999995</v>
      </c>
      <c r="J35" s="45" t="s">
        <v>154</v>
      </c>
      <c r="K35" s="68">
        <v>229275.46</v>
      </c>
      <c r="L35" s="48">
        <v>160492</v>
      </c>
      <c r="M35" s="48">
        <v>68783.459999999992</v>
      </c>
      <c r="N35" s="49">
        <v>0.7</v>
      </c>
      <c r="O35" s="50">
        <v>0</v>
      </c>
      <c r="P35" s="50">
        <v>0</v>
      </c>
      <c r="Q35" s="51">
        <v>0</v>
      </c>
      <c r="R35" s="51">
        <v>0</v>
      </c>
      <c r="S35" s="51">
        <v>0</v>
      </c>
      <c r="T35" s="52">
        <f t="shared" si="4"/>
        <v>160492</v>
      </c>
      <c r="U35" s="17"/>
      <c r="V35" s="17"/>
      <c r="W35" s="17"/>
      <c r="X35" s="18"/>
      <c r="Y35" s="17"/>
      <c r="Z35" s="18"/>
      <c r="AA35" s="3" t="b">
        <f t="shared" si="0"/>
        <v>1</v>
      </c>
      <c r="AB35" s="19">
        <f t="shared" si="1"/>
        <v>0.7</v>
      </c>
      <c r="AC35" s="20" t="b">
        <f t="shared" si="2"/>
        <v>1</v>
      </c>
      <c r="AD35" s="20" t="b">
        <f t="shared" si="3"/>
        <v>1</v>
      </c>
    </row>
    <row r="36" spans="1:30" x14ac:dyDescent="0.25">
      <c r="A36" s="40">
        <v>34</v>
      </c>
      <c r="B36" s="41" t="s">
        <v>155</v>
      </c>
      <c r="C36" s="42" t="s">
        <v>89</v>
      </c>
      <c r="D36" s="43" t="s">
        <v>156</v>
      </c>
      <c r="E36" s="44">
        <v>2604123</v>
      </c>
      <c r="F36" s="43" t="s">
        <v>22</v>
      </c>
      <c r="G36" s="45" t="s">
        <v>157</v>
      </c>
      <c r="H36" s="43" t="s">
        <v>44</v>
      </c>
      <c r="I36" s="46">
        <v>0.40799999999999997</v>
      </c>
      <c r="J36" s="45" t="s">
        <v>158</v>
      </c>
      <c r="K36" s="68">
        <v>394810.32</v>
      </c>
      <c r="L36" s="48">
        <v>276367</v>
      </c>
      <c r="M36" s="48">
        <v>118443.32</v>
      </c>
      <c r="N36" s="49">
        <v>0.7</v>
      </c>
      <c r="O36" s="50">
        <v>0</v>
      </c>
      <c r="P36" s="50">
        <v>0</v>
      </c>
      <c r="Q36" s="51">
        <v>0</v>
      </c>
      <c r="R36" s="51">
        <v>0</v>
      </c>
      <c r="S36" s="51">
        <v>0</v>
      </c>
      <c r="T36" s="52">
        <f t="shared" si="4"/>
        <v>276367</v>
      </c>
      <c r="U36" s="17"/>
      <c r="V36" s="17"/>
      <c r="W36" s="17"/>
      <c r="X36" s="18"/>
      <c r="Y36" s="17"/>
      <c r="Z36" s="18"/>
      <c r="AA36" s="3" t="b">
        <f t="shared" si="0"/>
        <v>1</v>
      </c>
      <c r="AB36" s="19">
        <f t="shared" si="1"/>
        <v>0.7</v>
      </c>
      <c r="AC36" s="20" t="b">
        <f t="shared" si="2"/>
        <v>1</v>
      </c>
      <c r="AD36" s="20" t="b">
        <f t="shared" si="3"/>
        <v>1</v>
      </c>
    </row>
    <row r="37" spans="1:30" ht="17.25" customHeight="1" x14ac:dyDescent="0.25">
      <c r="A37" s="40">
        <v>35</v>
      </c>
      <c r="B37" s="41" t="s">
        <v>159</v>
      </c>
      <c r="C37" s="42" t="s">
        <v>89</v>
      </c>
      <c r="D37" s="43" t="s">
        <v>160</v>
      </c>
      <c r="E37" s="44">
        <v>2609072</v>
      </c>
      <c r="F37" s="43" t="s">
        <v>71</v>
      </c>
      <c r="G37" s="45" t="s">
        <v>161</v>
      </c>
      <c r="H37" s="43" t="s">
        <v>44</v>
      </c>
      <c r="I37" s="46">
        <v>0.33</v>
      </c>
      <c r="J37" s="45" t="s">
        <v>162</v>
      </c>
      <c r="K37" s="68">
        <v>291589.78999999998</v>
      </c>
      <c r="L37" s="48">
        <v>233271</v>
      </c>
      <c r="M37" s="48">
        <v>58318.79</v>
      </c>
      <c r="N37" s="49">
        <v>0.8</v>
      </c>
      <c r="O37" s="50">
        <v>0</v>
      </c>
      <c r="P37" s="50">
        <v>0</v>
      </c>
      <c r="Q37" s="51">
        <v>0</v>
      </c>
      <c r="R37" s="51">
        <v>0</v>
      </c>
      <c r="S37" s="51">
        <v>0</v>
      </c>
      <c r="T37" s="52">
        <f t="shared" si="4"/>
        <v>233271</v>
      </c>
      <c r="U37" s="17"/>
      <c r="V37" s="17"/>
      <c r="W37" s="17"/>
      <c r="X37" s="18"/>
      <c r="Y37" s="17"/>
      <c r="Z37" s="18"/>
      <c r="AA37" s="3" t="b">
        <f t="shared" si="0"/>
        <v>1</v>
      </c>
      <c r="AB37" s="19">
        <f t="shared" si="1"/>
        <v>0.8</v>
      </c>
      <c r="AC37" s="20" t="b">
        <f t="shared" si="2"/>
        <v>1</v>
      </c>
      <c r="AD37" s="20" t="b">
        <f t="shared" si="3"/>
        <v>1</v>
      </c>
    </row>
    <row r="38" spans="1:30" ht="24" x14ac:dyDescent="0.25">
      <c r="A38" s="40">
        <v>36</v>
      </c>
      <c r="B38" s="41" t="s">
        <v>163</v>
      </c>
      <c r="C38" s="42" t="s">
        <v>89</v>
      </c>
      <c r="D38" s="43" t="s">
        <v>164</v>
      </c>
      <c r="E38" s="44">
        <v>2608032</v>
      </c>
      <c r="F38" s="43" t="s">
        <v>52</v>
      </c>
      <c r="G38" s="45" t="s">
        <v>165</v>
      </c>
      <c r="H38" s="43" t="s">
        <v>105</v>
      </c>
      <c r="I38" s="46">
        <v>0.28499999999999998</v>
      </c>
      <c r="J38" s="45" t="s">
        <v>166</v>
      </c>
      <c r="K38" s="47">
        <v>119525.23</v>
      </c>
      <c r="L38" s="48">
        <v>83667</v>
      </c>
      <c r="M38" s="48">
        <v>35858.230000000003</v>
      </c>
      <c r="N38" s="49">
        <v>0.7</v>
      </c>
      <c r="O38" s="50">
        <v>0</v>
      </c>
      <c r="P38" s="50">
        <v>0</v>
      </c>
      <c r="Q38" s="51">
        <v>0</v>
      </c>
      <c r="R38" s="51">
        <v>0</v>
      </c>
      <c r="S38" s="51">
        <v>0</v>
      </c>
      <c r="T38" s="52">
        <f t="shared" si="4"/>
        <v>83667</v>
      </c>
      <c r="U38" s="17"/>
      <c r="V38" s="17"/>
      <c r="W38" s="17"/>
      <c r="X38" s="18"/>
      <c r="Y38" s="17"/>
      <c r="Z38" s="18"/>
      <c r="AA38" s="3" t="b">
        <f t="shared" si="0"/>
        <v>1</v>
      </c>
      <c r="AB38" s="19">
        <f t="shared" si="1"/>
        <v>0.7</v>
      </c>
      <c r="AC38" s="20" t="b">
        <f t="shared" si="2"/>
        <v>1</v>
      </c>
      <c r="AD38" s="20" t="b">
        <f t="shared" si="3"/>
        <v>1</v>
      </c>
    </row>
    <row r="39" spans="1:30" ht="24" x14ac:dyDescent="0.25">
      <c r="A39" s="40">
        <v>37</v>
      </c>
      <c r="B39" s="41" t="s">
        <v>167</v>
      </c>
      <c r="C39" s="42" t="s">
        <v>89</v>
      </c>
      <c r="D39" s="43" t="s">
        <v>130</v>
      </c>
      <c r="E39" s="44">
        <v>2612053</v>
      </c>
      <c r="F39" s="43" t="s">
        <v>131</v>
      </c>
      <c r="G39" s="45" t="s">
        <v>168</v>
      </c>
      <c r="H39" s="43" t="s">
        <v>44</v>
      </c>
      <c r="I39" s="46">
        <v>0.252</v>
      </c>
      <c r="J39" s="45" t="s">
        <v>133</v>
      </c>
      <c r="K39" s="47">
        <v>252635.63</v>
      </c>
      <c r="L39" s="48">
        <v>176844</v>
      </c>
      <c r="M39" s="48">
        <v>75791.63</v>
      </c>
      <c r="N39" s="49">
        <v>0.7</v>
      </c>
      <c r="O39" s="50">
        <v>0</v>
      </c>
      <c r="P39" s="50">
        <v>0</v>
      </c>
      <c r="Q39" s="51">
        <v>0</v>
      </c>
      <c r="R39" s="51">
        <v>0</v>
      </c>
      <c r="S39" s="51">
        <v>0</v>
      </c>
      <c r="T39" s="52">
        <f t="shared" si="4"/>
        <v>176844</v>
      </c>
      <c r="U39" s="17"/>
      <c r="V39" s="17"/>
      <c r="W39" s="17"/>
      <c r="X39" s="18"/>
      <c r="Y39" s="17"/>
      <c r="Z39" s="18"/>
      <c r="AA39" s="3" t="b">
        <f t="shared" si="0"/>
        <v>1</v>
      </c>
      <c r="AB39" s="19">
        <f t="shared" si="1"/>
        <v>0.7</v>
      </c>
      <c r="AC39" s="20" t="b">
        <f t="shared" si="2"/>
        <v>1</v>
      </c>
      <c r="AD39" s="20" t="b">
        <f t="shared" si="3"/>
        <v>1</v>
      </c>
    </row>
    <row r="40" spans="1:30" x14ac:dyDescent="0.25">
      <c r="A40" s="40">
        <v>38</v>
      </c>
      <c r="B40" s="69" t="s">
        <v>169</v>
      </c>
      <c r="C40" s="42" t="s">
        <v>89</v>
      </c>
      <c r="D40" s="70" t="s">
        <v>170</v>
      </c>
      <c r="E40" s="71">
        <v>2604092</v>
      </c>
      <c r="F40" s="70" t="s">
        <v>22</v>
      </c>
      <c r="G40" s="72" t="s">
        <v>171</v>
      </c>
      <c r="H40" s="70" t="s">
        <v>44</v>
      </c>
      <c r="I40" s="73">
        <v>0.25</v>
      </c>
      <c r="J40" s="72" t="s">
        <v>149</v>
      </c>
      <c r="K40" s="74">
        <v>195964.93</v>
      </c>
      <c r="L40" s="75">
        <v>136589</v>
      </c>
      <c r="M40" s="75">
        <v>59375.93</v>
      </c>
      <c r="N40" s="76">
        <v>0.8</v>
      </c>
      <c r="O40" s="50">
        <v>0</v>
      </c>
      <c r="P40" s="50">
        <v>0</v>
      </c>
      <c r="Q40" s="51">
        <v>0</v>
      </c>
      <c r="R40" s="51">
        <v>0</v>
      </c>
      <c r="S40" s="51">
        <v>0</v>
      </c>
      <c r="T40" s="52">
        <f t="shared" si="4"/>
        <v>136589</v>
      </c>
      <c r="U40" s="17"/>
      <c r="V40" s="17"/>
      <c r="W40" s="17"/>
      <c r="X40" s="18"/>
      <c r="Y40" s="17"/>
      <c r="Z40" s="18"/>
      <c r="AA40" s="3" t="b">
        <f t="shared" si="0"/>
        <v>1</v>
      </c>
      <c r="AB40" s="19">
        <f t="shared" si="1"/>
        <v>0.69699999999999995</v>
      </c>
      <c r="AC40" s="20" t="b">
        <f t="shared" si="2"/>
        <v>0</v>
      </c>
      <c r="AD40" s="20" t="b">
        <f t="shared" si="3"/>
        <v>1</v>
      </c>
    </row>
    <row r="41" spans="1:30" ht="24" x14ac:dyDescent="0.25">
      <c r="A41" s="40">
        <v>39</v>
      </c>
      <c r="B41" s="41" t="s">
        <v>172</v>
      </c>
      <c r="C41" s="42" t="s">
        <v>89</v>
      </c>
      <c r="D41" s="43" t="s">
        <v>173</v>
      </c>
      <c r="E41" s="44">
        <v>2609062</v>
      </c>
      <c r="F41" s="43" t="s">
        <v>71</v>
      </c>
      <c r="G41" s="45" t="s">
        <v>174</v>
      </c>
      <c r="H41" s="43" t="s">
        <v>44</v>
      </c>
      <c r="I41" s="46">
        <v>0.23100000000000001</v>
      </c>
      <c r="J41" s="45" t="s">
        <v>122</v>
      </c>
      <c r="K41" s="47">
        <v>272242.55</v>
      </c>
      <c r="L41" s="48">
        <v>217794</v>
      </c>
      <c r="M41" s="48">
        <v>54448.55</v>
      </c>
      <c r="N41" s="49">
        <v>0.8</v>
      </c>
      <c r="O41" s="50">
        <v>0</v>
      </c>
      <c r="P41" s="50">
        <v>0</v>
      </c>
      <c r="Q41" s="51">
        <v>0</v>
      </c>
      <c r="R41" s="51">
        <v>0</v>
      </c>
      <c r="S41" s="51">
        <v>0</v>
      </c>
      <c r="T41" s="52">
        <f t="shared" si="4"/>
        <v>217794</v>
      </c>
      <c r="U41" s="17"/>
      <c r="V41" s="17"/>
      <c r="W41" s="17"/>
      <c r="X41" s="18"/>
      <c r="Y41" s="17"/>
      <c r="Z41" s="18"/>
      <c r="AA41" s="3" t="b">
        <f t="shared" si="0"/>
        <v>1</v>
      </c>
      <c r="AB41" s="19">
        <f t="shared" si="1"/>
        <v>0.8</v>
      </c>
      <c r="AC41" s="20" t="b">
        <f t="shared" si="2"/>
        <v>1</v>
      </c>
      <c r="AD41" s="20" t="b">
        <f t="shared" si="3"/>
        <v>1</v>
      </c>
    </row>
    <row r="42" spans="1:30" ht="24" x14ac:dyDescent="0.25">
      <c r="A42" s="40">
        <v>40</v>
      </c>
      <c r="B42" s="41" t="s">
        <v>175</v>
      </c>
      <c r="C42" s="42" t="s">
        <v>89</v>
      </c>
      <c r="D42" s="43" t="s">
        <v>176</v>
      </c>
      <c r="E42" s="44">
        <v>2606062</v>
      </c>
      <c r="F42" s="43" t="s">
        <v>94</v>
      </c>
      <c r="G42" s="45" t="s">
        <v>177</v>
      </c>
      <c r="H42" s="43" t="s">
        <v>105</v>
      </c>
      <c r="I42" s="46">
        <v>1.27</v>
      </c>
      <c r="J42" s="45" t="s">
        <v>144</v>
      </c>
      <c r="K42" s="68">
        <v>525707.1</v>
      </c>
      <c r="L42" s="48">
        <v>367994</v>
      </c>
      <c r="M42" s="48">
        <v>157713.1</v>
      </c>
      <c r="N42" s="49">
        <v>0.7</v>
      </c>
      <c r="O42" s="50">
        <v>0</v>
      </c>
      <c r="P42" s="50">
        <v>0</v>
      </c>
      <c r="Q42" s="51">
        <v>0</v>
      </c>
      <c r="R42" s="51">
        <v>0</v>
      </c>
      <c r="S42" s="51">
        <v>0</v>
      </c>
      <c r="T42" s="52">
        <f t="shared" si="4"/>
        <v>367994</v>
      </c>
      <c r="U42" s="17"/>
      <c r="V42" s="17"/>
      <c r="W42" s="17"/>
      <c r="X42" s="18"/>
      <c r="Y42" s="17"/>
      <c r="Z42" s="18"/>
      <c r="AA42" s="3" t="b">
        <f t="shared" si="0"/>
        <v>1</v>
      </c>
      <c r="AB42" s="19">
        <f t="shared" si="1"/>
        <v>0.7</v>
      </c>
      <c r="AC42" s="20" t="b">
        <f t="shared" si="2"/>
        <v>1</v>
      </c>
      <c r="AD42" s="20" t="b">
        <f t="shared" si="3"/>
        <v>1</v>
      </c>
    </row>
    <row r="43" spans="1:30" x14ac:dyDescent="0.25">
      <c r="A43" s="40">
        <v>41</v>
      </c>
      <c r="B43" s="41" t="s">
        <v>178</v>
      </c>
      <c r="C43" s="42" t="s">
        <v>89</v>
      </c>
      <c r="D43" s="43" t="s">
        <v>93</v>
      </c>
      <c r="E43" s="44">
        <v>2606032</v>
      </c>
      <c r="F43" s="43" t="s">
        <v>94</v>
      </c>
      <c r="G43" s="45" t="s">
        <v>179</v>
      </c>
      <c r="H43" s="43" t="s">
        <v>44</v>
      </c>
      <c r="I43" s="46">
        <v>1.24</v>
      </c>
      <c r="J43" s="45" t="s">
        <v>96</v>
      </c>
      <c r="K43" s="68">
        <v>1060673.1299999999</v>
      </c>
      <c r="L43" s="48">
        <v>848538</v>
      </c>
      <c r="M43" s="48">
        <v>212135.13</v>
      </c>
      <c r="N43" s="49">
        <v>0.8</v>
      </c>
      <c r="O43" s="50">
        <v>0</v>
      </c>
      <c r="P43" s="50">
        <v>0</v>
      </c>
      <c r="Q43" s="51">
        <v>0</v>
      </c>
      <c r="R43" s="51">
        <v>0</v>
      </c>
      <c r="S43" s="51">
        <v>0</v>
      </c>
      <c r="T43" s="52">
        <f t="shared" si="4"/>
        <v>848538</v>
      </c>
      <c r="U43" s="17"/>
      <c r="V43" s="17"/>
      <c r="W43" s="17"/>
      <c r="X43" s="18"/>
      <c r="Y43" s="17"/>
      <c r="Z43" s="18"/>
      <c r="AA43" s="3" t="b">
        <f t="shared" si="0"/>
        <v>1</v>
      </c>
      <c r="AB43" s="19">
        <f t="shared" si="1"/>
        <v>0.8</v>
      </c>
      <c r="AC43" s="20" t="b">
        <f t="shared" si="2"/>
        <v>1</v>
      </c>
      <c r="AD43" s="20" t="b">
        <f t="shared" si="3"/>
        <v>1</v>
      </c>
    </row>
    <row r="44" spans="1:30" ht="24" x14ac:dyDescent="0.25">
      <c r="A44" s="40">
        <v>42</v>
      </c>
      <c r="B44" s="41" t="s">
        <v>180</v>
      </c>
      <c r="C44" s="42" t="s">
        <v>89</v>
      </c>
      <c r="D44" s="43" t="s">
        <v>164</v>
      </c>
      <c r="E44" s="44">
        <v>2608032</v>
      </c>
      <c r="F44" s="43" t="s">
        <v>52</v>
      </c>
      <c r="G44" s="45" t="s">
        <v>181</v>
      </c>
      <c r="H44" s="43" t="s">
        <v>105</v>
      </c>
      <c r="I44" s="46">
        <v>1.2</v>
      </c>
      <c r="J44" s="45" t="s">
        <v>166</v>
      </c>
      <c r="K44" s="68">
        <v>428856.72</v>
      </c>
      <c r="L44" s="48">
        <v>300199</v>
      </c>
      <c r="M44" s="48">
        <v>128657.72</v>
      </c>
      <c r="N44" s="49">
        <v>0.7</v>
      </c>
      <c r="O44" s="50">
        <v>0</v>
      </c>
      <c r="P44" s="50">
        <v>0</v>
      </c>
      <c r="Q44" s="51">
        <v>0</v>
      </c>
      <c r="R44" s="51">
        <v>0</v>
      </c>
      <c r="S44" s="51">
        <v>0</v>
      </c>
      <c r="T44" s="52">
        <v>300199</v>
      </c>
      <c r="U44" s="17"/>
      <c r="V44" s="17"/>
      <c r="W44" s="17"/>
      <c r="X44" s="18"/>
      <c r="Y44" s="17"/>
      <c r="Z44" s="18"/>
      <c r="AA44" s="3" t="b">
        <f t="shared" si="0"/>
        <v>1</v>
      </c>
      <c r="AB44" s="19">
        <f t="shared" si="1"/>
        <v>0.7</v>
      </c>
      <c r="AC44" s="20" t="b">
        <f t="shared" si="2"/>
        <v>1</v>
      </c>
      <c r="AD44" s="20" t="b">
        <f t="shared" si="3"/>
        <v>1</v>
      </c>
    </row>
    <row r="45" spans="1:30" x14ac:dyDescent="0.25">
      <c r="A45" s="40">
        <v>43</v>
      </c>
      <c r="B45" s="41" t="s">
        <v>182</v>
      </c>
      <c r="C45" s="42" t="s">
        <v>89</v>
      </c>
      <c r="D45" s="43" t="s">
        <v>183</v>
      </c>
      <c r="E45" s="44">
        <v>2602023</v>
      </c>
      <c r="F45" s="43" t="s">
        <v>127</v>
      </c>
      <c r="G45" s="45" t="s">
        <v>184</v>
      </c>
      <c r="H45" s="43" t="s">
        <v>105</v>
      </c>
      <c r="I45" s="46">
        <v>1</v>
      </c>
      <c r="J45" s="45" t="s">
        <v>110</v>
      </c>
      <c r="K45" s="68">
        <v>971845.74</v>
      </c>
      <c r="L45" s="48">
        <v>777400</v>
      </c>
      <c r="M45" s="48">
        <v>194445.74</v>
      </c>
      <c r="N45" s="49">
        <v>0.8</v>
      </c>
      <c r="O45" s="50">
        <v>0</v>
      </c>
      <c r="P45" s="50">
        <v>0</v>
      </c>
      <c r="Q45" s="51">
        <v>0</v>
      </c>
      <c r="R45" s="51">
        <v>0</v>
      </c>
      <c r="S45" s="51">
        <v>0</v>
      </c>
      <c r="T45" s="52">
        <f>L45</f>
        <v>777400</v>
      </c>
      <c r="U45" s="17"/>
      <c r="V45" s="17"/>
      <c r="W45" s="17"/>
      <c r="X45" s="18"/>
      <c r="Y45" s="17"/>
      <c r="Z45" s="18"/>
      <c r="AA45" s="3" t="b">
        <f t="shared" si="0"/>
        <v>1</v>
      </c>
      <c r="AB45" s="19">
        <f t="shared" si="1"/>
        <v>0.79990000000000006</v>
      </c>
      <c r="AC45" s="20" t="b">
        <f t="shared" si="2"/>
        <v>0</v>
      </c>
      <c r="AD45" s="20" t="b">
        <f t="shared" si="3"/>
        <v>1</v>
      </c>
    </row>
    <row r="46" spans="1:30" ht="48" x14ac:dyDescent="0.25">
      <c r="A46" s="40">
        <v>44</v>
      </c>
      <c r="B46" s="77" t="s">
        <v>185</v>
      </c>
      <c r="C46" s="42"/>
      <c r="D46" s="43" t="s">
        <v>186</v>
      </c>
      <c r="E46" s="44">
        <v>2606072</v>
      </c>
      <c r="F46" s="43" t="s">
        <v>94</v>
      </c>
      <c r="G46" s="45" t="s">
        <v>187</v>
      </c>
      <c r="H46" s="43" t="s">
        <v>44</v>
      </c>
      <c r="I46" s="46"/>
      <c r="J46" s="45" t="s">
        <v>188</v>
      </c>
      <c r="K46" s="68"/>
      <c r="L46" s="48"/>
      <c r="M46" s="48"/>
      <c r="N46" s="49">
        <v>0.7</v>
      </c>
      <c r="O46" s="50"/>
      <c r="P46" s="50"/>
      <c r="Q46" s="51"/>
      <c r="R46" s="51"/>
      <c r="S46" s="51"/>
      <c r="T46" s="52"/>
      <c r="U46" s="17"/>
      <c r="V46" s="17"/>
      <c r="W46" s="17"/>
      <c r="X46" s="18"/>
      <c r="Y46" s="17"/>
      <c r="Z46" s="18"/>
      <c r="AA46" s="3" t="b">
        <f t="shared" si="0"/>
        <v>1</v>
      </c>
      <c r="AB46" s="19" t="e">
        <f t="shared" si="1"/>
        <v>#DIV/0!</v>
      </c>
      <c r="AC46" s="20" t="e">
        <f t="shared" si="2"/>
        <v>#DIV/0!</v>
      </c>
      <c r="AD46" s="20" t="b">
        <f t="shared" si="3"/>
        <v>1</v>
      </c>
    </row>
    <row r="47" spans="1:30" ht="24" x14ac:dyDescent="0.25">
      <c r="A47" s="40">
        <v>45</v>
      </c>
      <c r="B47" s="41" t="s">
        <v>189</v>
      </c>
      <c r="C47" s="42" t="s">
        <v>89</v>
      </c>
      <c r="D47" s="43" t="s">
        <v>190</v>
      </c>
      <c r="E47" s="44">
        <v>2613042</v>
      </c>
      <c r="F47" s="43" t="s">
        <v>152</v>
      </c>
      <c r="G47" s="45" t="s">
        <v>191</v>
      </c>
      <c r="H47" s="43" t="s">
        <v>105</v>
      </c>
      <c r="I47" s="46">
        <v>0.90600000000000003</v>
      </c>
      <c r="J47" s="45" t="s">
        <v>122</v>
      </c>
      <c r="K47" s="68">
        <v>515955.36</v>
      </c>
      <c r="L47" s="48">
        <v>361168</v>
      </c>
      <c r="M47" s="48">
        <v>154787.35999999999</v>
      </c>
      <c r="N47" s="49">
        <v>0.7</v>
      </c>
      <c r="O47" s="50">
        <v>0</v>
      </c>
      <c r="P47" s="50">
        <v>0</v>
      </c>
      <c r="Q47" s="51">
        <v>0</v>
      </c>
      <c r="R47" s="51">
        <v>0</v>
      </c>
      <c r="S47" s="51">
        <v>0</v>
      </c>
      <c r="T47" s="52">
        <f>L47</f>
        <v>361168</v>
      </c>
      <c r="U47" s="17"/>
      <c r="V47" s="17"/>
      <c r="W47" s="17"/>
      <c r="X47" s="18"/>
      <c r="Y47" s="17"/>
      <c r="Z47" s="18"/>
      <c r="AA47" s="3" t="b">
        <f t="shared" si="0"/>
        <v>1</v>
      </c>
      <c r="AB47" s="19">
        <f t="shared" si="1"/>
        <v>0.7</v>
      </c>
      <c r="AC47" s="20" t="b">
        <f t="shared" si="2"/>
        <v>1</v>
      </c>
      <c r="AD47" s="20" t="b">
        <f t="shared" si="3"/>
        <v>1</v>
      </c>
    </row>
    <row r="48" spans="1:30" x14ac:dyDescent="0.25">
      <c r="A48" s="40">
        <v>46</v>
      </c>
      <c r="B48" s="41" t="s">
        <v>192</v>
      </c>
      <c r="C48" s="42" t="s">
        <v>89</v>
      </c>
      <c r="D48" s="43" t="s">
        <v>70</v>
      </c>
      <c r="E48" s="44">
        <v>2609033</v>
      </c>
      <c r="F48" s="43" t="s">
        <v>71</v>
      </c>
      <c r="G48" s="45" t="s">
        <v>193</v>
      </c>
      <c r="H48" s="43" t="s">
        <v>24</v>
      </c>
      <c r="I48" s="46">
        <v>0.84599999999999997</v>
      </c>
      <c r="J48" s="45" t="s">
        <v>194</v>
      </c>
      <c r="K48" s="68">
        <v>1377799.24</v>
      </c>
      <c r="L48" s="48">
        <v>1034325</v>
      </c>
      <c r="M48" s="48">
        <v>343474.24</v>
      </c>
      <c r="N48" s="49">
        <v>0.8</v>
      </c>
      <c r="O48" s="50">
        <v>0</v>
      </c>
      <c r="P48" s="50">
        <v>0</v>
      </c>
      <c r="Q48" s="51">
        <v>0</v>
      </c>
      <c r="R48" s="51">
        <v>0</v>
      </c>
      <c r="S48" s="51">
        <v>0</v>
      </c>
      <c r="T48" s="52">
        <v>1034325</v>
      </c>
      <c r="U48" s="17"/>
      <c r="V48" s="17"/>
      <c r="W48" s="17"/>
      <c r="X48" s="18"/>
      <c r="Y48" s="17"/>
      <c r="Z48" s="18"/>
      <c r="AA48" s="3" t="b">
        <f t="shared" si="0"/>
        <v>1</v>
      </c>
      <c r="AB48" s="19">
        <f t="shared" si="1"/>
        <v>0.75070000000000003</v>
      </c>
      <c r="AC48" s="20" t="b">
        <f t="shared" si="2"/>
        <v>0</v>
      </c>
      <c r="AD48" s="20" t="b">
        <f t="shared" si="3"/>
        <v>1</v>
      </c>
    </row>
    <row r="49" spans="1:30" ht="24" x14ac:dyDescent="0.25">
      <c r="A49" s="40">
        <v>47</v>
      </c>
      <c r="B49" s="41" t="s">
        <v>195</v>
      </c>
      <c r="C49" s="42" t="s">
        <v>89</v>
      </c>
      <c r="D49" s="43" t="s">
        <v>196</v>
      </c>
      <c r="E49" s="44">
        <v>2603033</v>
      </c>
      <c r="F49" s="43" t="s">
        <v>197</v>
      </c>
      <c r="G49" s="45" t="s">
        <v>198</v>
      </c>
      <c r="H49" s="43" t="s">
        <v>44</v>
      </c>
      <c r="I49" s="46">
        <v>0.66800000000000004</v>
      </c>
      <c r="J49" s="45" t="s">
        <v>144</v>
      </c>
      <c r="K49" s="68">
        <v>3515603.48</v>
      </c>
      <c r="L49" s="48">
        <v>2812482</v>
      </c>
      <c r="M49" s="48">
        <v>703121.48</v>
      </c>
      <c r="N49" s="49">
        <v>0.8</v>
      </c>
      <c r="O49" s="50">
        <v>0</v>
      </c>
      <c r="P49" s="50">
        <v>0</v>
      </c>
      <c r="Q49" s="78">
        <v>0</v>
      </c>
      <c r="R49" s="78">
        <v>0</v>
      </c>
      <c r="S49" s="78">
        <v>0</v>
      </c>
      <c r="T49" s="78">
        <f>L49</f>
        <v>2812482</v>
      </c>
      <c r="U49" s="17"/>
      <c r="V49" s="17"/>
      <c r="W49" s="17"/>
      <c r="X49" s="18"/>
      <c r="Y49" s="17"/>
      <c r="Z49" s="18"/>
      <c r="AA49" s="3" t="b">
        <f t="shared" si="0"/>
        <v>1</v>
      </c>
      <c r="AB49" s="19">
        <f t="shared" si="1"/>
        <v>0.8</v>
      </c>
      <c r="AC49" s="20" t="b">
        <f t="shared" si="2"/>
        <v>1</v>
      </c>
      <c r="AD49" s="20" t="b">
        <f t="shared" si="3"/>
        <v>1</v>
      </c>
    </row>
    <row r="50" spans="1:30" x14ac:dyDescent="0.25">
      <c r="A50" s="40">
        <v>48</v>
      </c>
      <c r="B50" s="41" t="s">
        <v>199</v>
      </c>
      <c r="C50" s="42" t="s">
        <v>89</v>
      </c>
      <c r="D50" s="43" t="s">
        <v>200</v>
      </c>
      <c r="E50" s="44">
        <v>2607053</v>
      </c>
      <c r="F50" s="43" t="s">
        <v>147</v>
      </c>
      <c r="G50" s="45" t="s">
        <v>201</v>
      </c>
      <c r="H50" s="43" t="s">
        <v>24</v>
      </c>
      <c r="I50" s="46">
        <v>0.49399999999999999</v>
      </c>
      <c r="J50" s="45" t="s">
        <v>136</v>
      </c>
      <c r="K50" s="68">
        <v>6783196.4800000004</v>
      </c>
      <c r="L50" s="48">
        <v>5426557</v>
      </c>
      <c r="M50" s="48">
        <v>1356639.48</v>
      </c>
      <c r="N50" s="49">
        <v>0.8</v>
      </c>
      <c r="O50" s="50">
        <v>0</v>
      </c>
      <c r="P50" s="50">
        <v>0</v>
      </c>
      <c r="Q50" s="51">
        <v>0</v>
      </c>
      <c r="R50" s="51">
        <v>0</v>
      </c>
      <c r="S50" s="51">
        <v>0</v>
      </c>
      <c r="T50" s="52">
        <f>L50</f>
        <v>5426557</v>
      </c>
      <c r="U50" s="17"/>
      <c r="V50" s="17"/>
      <c r="W50" s="17"/>
      <c r="X50" s="18"/>
      <c r="Y50" s="17"/>
      <c r="Z50" s="18"/>
      <c r="AA50" s="3" t="b">
        <f t="shared" si="0"/>
        <v>1</v>
      </c>
      <c r="AB50" s="19">
        <f t="shared" si="1"/>
        <v>0.8</v>
      </c>
      <c r="AC50" s="20" t="b">
        <f t="shared" si="2"/>
        <v>1</v>
      </c>
      <c r="AD50" s="20" t="b">
        <f t="shared" si="3"/>
        <v>1</v>
      </c>
    </row>
    <row r="51" spans="1:30" ht="24" x14ac:dyDescent="0.25">
      <c r="A51" s="40">
        <v>49</v>
      </c>
      <c r="B51" s="41" t="s">
        <v>202</v>
      </c>
      <c r="C51" s="42" t="s">
        <v>89</v>
      </c>
      <c r="D51" s="43" t="s">
        <v>176</v>
      </c>
      <c r="E51" s="44">
        <v>2606062</v>
      </c>
      <c r="F51" s="43" t="s">
        <v>94</v>
      </c>
      <c r="G51" s="45" t="s">
        <v>203</v>
      </c>
      <c r="H51" s="43" t="s">
        <v>105</v>
      </c>
      <c r="I51" s="46">
        <v>0.48</v>
      </c>
      <c r="J51" s="45" t="s">
        <v>144</v>
      </c>
      <c r="K51" s="68">
        <v>389763.44</v>
      </c>
      <c r="L51" s="48">
        <v>272834</v>
      </c>
      <c r="M51" s="48">
        <v>116929.44</v>
      </c>
      <c r="N51" s="49">
        <v>0.7</v>
      </c>
      <c r="O51" s="50">
        <v>0</v>
      </c>
      <c r="P51" s="50">
        <v>0</v>
      </c>
      <c r="Q51" s="51">
        <v>0</v>
      </c>
      <c r="R51" s="51">
        <v>0</v>
      </c>
      <c r="S51" s="51">
        <v>0</v>
      </c>
      <c r="T51" s="52">
        <v>272834</v>
      </c>
      <c r="U51" s="17"/>
      <c r="V51" s="17"/>
      <c r="W51" s="17"/>
      <c r="X51" s="18"/>
      <c r="Y51" s="17"/>
      <c r="Z51" s="18"/>
      <c r="AA51" s="3" t="b">
        <f t="shared" si="0"/>
        <v>1</v>
      </c>
      <c r="AB51" s="19">
        <f t="shared" si="1"/>
        <v>0.7</v>
      </c>
      <c r="AC51" s="20" t="b">
        <f t="shared" si="2"/>
        <v>1</v>
      </c>
      <c r="AD51" s="20" t="b">
        <f t="shared" si="3"/>
        <v>1</v>
      </c>
    </row>
    <row r="52" spans="1:30" ht="24" x14ac:dyDescent="0.25">
      <c r="A52" s="40">
        <v>50</v>
      </c>
      <c r="B52" s="41" t="s">
        <v>204</v>
      </c>
      <c r="C52" s="42" t="s">
        <v>89</v>
      </c>
      <c r="D52" s="43" t="s">
        <v>164</v>
      </c>
      <c r="E52" s="44">
        <v>2608032</v>
      </c>
      <c r="F52" s="43" t="s">
        <v>52</v>
      </c>
      <c r="G52" s="45" t="s">
        <v>205</v>
      </c>
      <c r="H52" s="43" t="s">
        <v>44</v>
      </c>
      <c r="I52" s="46">
        <v>0.48</v>
      </c>
      <c r="J52" s="45" t="s">
        <v>166</v>
      </c>
      <c r="K52" s="68">
        <v>255825.67</v>
      </c>
      <c r="L52" s="48">
        <v>179077</v>
      </c>
      <c r="M52" s="48">
        <v>76748.67</v>
      </c>
      <c r="N52" s="49">
        <v>0.7</v>
      </c>
      <c r="O52" s="50">
        <v>0</v>
      </c>
      <c r="P52" s="50">
        <v>0</v>
      </c>
      <c r="Q52" s="51">
        <v>0</v>
      </c>
      <c r="R52" s="51">
        <v>0</v>
      </c>
      <c r="S52" s="51">
        <v>0</v>
      </c>
      <c r="T52" s="51">
        <f>L52</f>
        <v>179077</v>
      </c>
      <c r="U52" s="17"/>
      <c r="V52" s="17"/>
      <c r="W52" s="17"/>
      <c r="X52" s="18"/>
      <c r="Y52" s="17"/>
      <c r="Z52" s="18"/>
      <c r="AA52" s="3" t="b">
        <f t="shared" si="0"/>
        <v>1</v>
      </c>
      <c r="AB52" s="19">
        <f t="shared" si="1"/>
        <v>0.7</v>
      </c>
      <c r="AC52" s="20" t="b">
        <f t="shared" si="2"/>
        <v>1</v>
      </c>
      <c r="AD52" s="20" t="b">
        <f t="shared" si="3"/>
        <v>1</v>
      </c>
    </row>
    <row r="53" spans="1:30" ht="36" x14ac:dyDescent="0.25">
      <c r="A53" s="40">
        <v>51</v>
      </c>
      <c r="B53" s="41" t="s">
        <v>206</v>
      </c>
      <c r="C53" s="42" t="s">
        <v>89</v>
      </c>
      <c r="D53" s="43" t="s">
        <v>207</v>
      </c>
      <c r="E53" s="44">
        <v>2613063</v>
      </c>
      <c r="F53" s="43" t="s">
        <v>152</v>
      </c>
      <c r="G53" s="45" t="s">
        <v>208</v>
      </c>
      <c r="H53" s="43" t="s">
        <v>44</v>
      </c>
      <c r="I53" s="46">
        <v>0.45500000000000002</v>
      </c>
      <c r="J53" s="45" t="s">
        <v>158</v>
      </c>
      <c r="K53" s="68">
        <v>797428.31</v>
      </c>
      <c r="L53" s="48">
        <v>558199</v>
      </c>
      <c r="M53" s="48">
        <v>239229.31</v>
      </c>
      <c r="N53" s="49">
        <v>0.7</v>
      </c>
      <c r="O53" s="50">
        <v>0</v>
      </c>
      <c r="P53" s="50">
        <v>0</v>
      </c>
      <c r="Q53" s="51">
        <v>0</v>
      </c>
      <c r="R53" s="51">
        <v>0</v>
      </c>
      <c r="S53" s="51">
        <v>0</v>
      </c>
      <c r="T53" s="51">
        <f>L53</f>
        <v>558199</v>
      </c>
      <c r="U53" s="17"/>
      <c r="V53" s="17"/>
      <c r="W53" s="17"/>
      <c r="X53" s="18"/>
      <c r="Y53" s="17"/>
      <c r="Z53" s="18"/>
      <c r="AA53" s="3" t="b">
        <f t="shared" si="0"/>
        <v>1</v>
      </c>
      <c r="AB53" s="19">
        <f t="shared" si="1"/>
        <v>0.7</v>
      </c>
      <c r="AC53" s="20" t="b">
        <f t="shared" si="2"/>
        <v>1</v>
      </c>
      <c r="AD53" s="20" t="b">
        <f t="shared" si="3"/>
        <v>1</v>
      </c>
    </row>
    <row r="54" spans="1:30" ht="24" x14ac:dyDescent="0.25">
      <c r="A54" s="4">
        <v>52</v>
      </c>
      <c r="B54" s="53" t="s">
        <v>209</v>
      </c>
      <c r="C54" s="54" t="s">
        <v>98</v>
      </c>
      <c r="D54" s="55" t="s">
        <v>21</v>
      </c>
      <c r="E54" s="56">
        <v>2604033</v>
      </c>
      <c r="F54" s="55" t="s">
        <v>22</v>
      </c>
      <c r="G54" s="57" t="s">
        <v>210</v>
      </c>
      <c r="H54" s="55" t="s">
        <v>44</v>
      </c>
      <c r="I54" s="58">
        <v>0.44400000000000001</v>
      </c>
      <c r="J54" s="57" t="s">
        <v>211</v>
      </c>
      <c r="K54" s="79">
        <v>1336832.56</v>
      </c>
      <c r="L54" s="60">
        <v>1069466</v>
      </c>
      <c r="M54" s="60">
        <v>267366.56</v>
      </c>
      <c r="N54" s="61">
        <v>0.8</v>
      </c>
      <c r="O54" s="62">
        <v>0</v>
      </c>
      <c r="P54" s="62">
        <v>0</v>
      </c>
      <c r="Q54" s="63">
        <v>0</v>
      </c>
      <c r="R54" s="63">
        <v>0</v>
      </c>
      <c r="S54" s="63">
        <v>0</v>
      </c>
      <c r="T54" s="64">
        <v>240000</v>
      </c>
      <c r="U54" s="64">
        <v>829466</v>
      </c>
      <c r="V54" s="17"/>
      <c r="W54" s="17"/>
      <c r="X54" s="18"/>
      <c r="Y54" s="17"/>
      <c r="Z54" s="18"/>
      <c r="AA54" s="3" t="b">
        <f t="shared" si="0"/>
        <v>1</v>
      </c>
      <c r="AB54" s="19">
        <f t="shared" si="1"/>
        <v>0.8</v>
      </c>
      <c r="AC54" s="20" t="b">
        <f t="shared" si="2"/>
        <v>1</v>
      </c>
      <c r="AD54" s="20" t="b">
        <f t="shared" si="3"/>
        <v>1</v>
      </c>
    </row>
    <row r="55" spans="1:30" ht="24" x14ac:dyDescent="0.25">
      <c r="A55" s="40">
        <v>53</v>
      </c>
      <c r="B55" s="41" t="s">
        <v>212</v>
      </c>
      <c r="C55" s="42" t="s">
        <v>89</v>
      </c>
      <c r="D55" s="43" t="s">
        <v>173</v>
      </c>
      <c r="E55" s="44">
        <v>2609062</v>
      </c>
      <c r="F55" s="43" t="s">
        <v>71</v>
      </c>
      <c r="G55" s="45" t="s">
        <v>213</v>
      </c>
      <c r="H55" s="43" t="s">
        <v>105</v>
      </c>
      <c r="I55" s="46">
        <v>0.441</v>
      </c>
      <c r="J55" s="45" t="s">
        <v>122</v>
      </c>
      <c r="K55" s="68">
        <v>285020.02</v>
      </c>
      <c r="L55" s="48">
        <v>228016</v>
      </c>
      <c r="M55" s="48">
        <v>57004.02</v>
      </c>
      <c r="N55" s="49">
        <v>0.8</v>
      </c>
      <c r="O55" s="50">
        <v>0</v>
      </c>
      <c r="P55" s="50">
        <v>0</v>
      </c>
      <c r="Q55" s="51">
        <v>0</v>
      </c>
      <c r="R55" s="51">
        <v>0</v>
      </c>
      <c r="S55" s="51">
        <v>0</v>
      </c>
      <c r="T55" s="52">
        <f>L55</f>
        <v>228016</v>
      </c>
      <c r="U55" s="64"/>
      <c r="V55" s="17"/>
      <c r="W55" s="17"/>
      <c r="X55" s="18"/>
      <c r="Y55" s="17"/>
      <c r="Z55" s="18"/>
      <c r="AA55" s="3" t="b">
        <f t="shared" si="0"/>
        <v>1</v>
      </c>
      <c r="AB55" s="19">
        <f t="shared" si="1"/>
        <v>0.8</v>
      </c>
      <c r="AC55" s="20" t="b">
        <f t="shared" si="2"/>
        <v>1</v>
      </c>
      <c r="AD55" s="20" t="b">
        <f t="shared" si="3"/>
        <v>1</v>
      </c>
    </row>
    <row r="56" spans="1:30" ht="24" x14ac:dyDescent="0.25">
      <c r="A56" s="40">
        <v>54</v>
      </c>
      <c r="B56" s="41" t="s">
        <v>214</v>
      </c>
      <c r="C56" s="42" t="s">
        <v>89</v>
      </c>
      <c r="D56" s="43" t="s">
        <v>215</v>
      </c>
      <c r="E56" s="44">
        <v>2610011</v>
      </c>
      <c r="F56" s="43" t="s">
        <v>56</v>
      </c>
      <c r="G56" s="45" t="s">
        <v>216</v>
      </c>
      <c r="H56" s="43" t="s">
        <v>44</v>
      </c>
      <c r="I56" s="46">
        <v>0.42499999999999999</v>
      </c>
      <c r="J56" s="45" t="s">
        <v>217</v>
      </c>
      <c r="K56" s="68">
        <v>4379058.05</v>
      </c>
      <c r="L56" s="48">
        <v>3503246</v>
      </c>
      <c r="M56" s="48">
        <v>875812.05</v>
      </c>
      <c r="N56" s="49">
        <v>0.8</v>
      </c>
      <c r="O56" s="50">
        <v>0</v>
      </c>
      <c r="P56" s="50">
        <v>0</v>
      </c>
      <c r="Q56" s="51">
        <v>0</v>
      </c>
      <c r="R56" s="51">
        <v>0</v>
      </c>
      <c r="S56" s="51">
        <v>0</v>
      </c>
      <c r="T56" s="52">
        <f>L56</f>
        <v>3503246</v>
      </c>
      <c r="U56" s="17"/>
      <c r="V56" s="17"/>
      <c r="W56" s="17"/>
      <c r="X56" s="18"/>
      <c r="Y56" s="17"/>
      <c r="Z56" s="18"/>
      <c r="AA56" s="3" t="b">
        <f t="shared" si="0"/>
        <v>1</v>
      </c>
      <c r="AB56" s="19">
        <f t="shared" si="1"/>
        <v>0.8</v>
      </c>
      <c r="AC56" s="20" t="b">
        <f t="shared" si="2"/>
        <v>1</v>
      </c>
      <c r="AD56" s="20" t="b">
        <f t="shared" si="3"/>
        <v>1</v>
      </c>
    </row>
    <row r="57" spans="1:30" ht="48" x14ac:dyDescent="0.25">
      <c r="A57" s="40">
        <v>55</v>
      </c>
      <c r="B57" s="77" t="s">
        <v>218</v>
      </c>
      <c r="C57" s="42"/>
      <c r="D57" s="43" t="s">
        <v>219</v>
      </c>
      <c r="E57" s="44">
        <v>2612073</v>
      </c>
      <c r="F57" s="43" t="s">
        <v>131</v>
      </c>
      <c r="G57" s="45" t="s">
        <v>220</v>
      </c>
      <c r="H57" s="43"/>
      <c r="I57" s="46"/>
      <c r="J57" s="45" t="s">
        <v>221</v>
      </c>
      <c r="K57" s="68"/>
      <c r="L57" s="48"/>
      <c r="M57" s="48"/>
      <c r="N57" s="49">
        <v>0.8</v>
      </c>
      <c r="O57" s="50"/>
      <c r="P57" s="50"/>
      <c r="Q57" s="51"/>
      <c r="R57" s="51"/>
      <c r="S57" s="51"/>
      <c r="T57" s="52"/>
      <c r="U57" s="17"/>
      <c r="V57" s="17"/>
      <c r="W57" s="17"/>
      <c r="X57" s="18"/>
      <c r="Y57" s="17"/>
      <c r="Z57" s="18"/>
      <c r="AA57" s="3" t="b">
        <f t="shared" si="0"/>
        <v>1</v>
      </c>
      <c r="AB57" s="19" t="e">
        <f t="shared" si="1"/>
        <v>#DIV/0!</v>
      </c>
      <c r="AC57" s="20" t="e">
        <f t="shared" si="2"/>
        <v>#DIV/0!</v>
      </c>
      <c r="AD57" s="20" t="b">
        <f t="shared" si="3"/>
        <v>1</v>
      </c>
    </row>
    <row r="58" spans="1:30" ht="36" x14ac:dyDescent="0.25">
      <c r="A58" s="40">
        <v>56</v>
      </c>
      <c r="B58" s="41" t="s">
        <v>222</v>
      </c>
      <c r="C58" s="42" t="s">
        <v>89</v>
      </c>
      <c r="D58" s="43" t="s">
        <v>223</v>
      </c>
      <c r="E58" s="44">
        <v>2608013</v>
      </c>
      <c r="F58" s="43" t="s">
        <v>52</v>
      </c>
      <c r="G58" s="45" t="s">
        <v>224</v>
      </c>
      <c r="H58" s="43" t="s">
        <v>105</v>
      </c>
      <c r="I58" s="46">
        <v>8.2000000000000003E-2</v>
      </c>
      <c r="J58" s="45" t="s">
        <v>225</v>
      </c>
      <c r="K58" s="68">
        <v>192010</v>
      </c>
      <c r="L58" s="48">
        <v>134407</v>
      </c>
      <c r="M58" s="48">
        <v>57603</v>
      </c>
      <c r="N58" s="49">
        <v>0.7</v>
      </c>
      <c r="O58" s="50">
        <v>0</v>
      </c>
      <c r="P58" s="50">
        <v>0</v>
      </c>
      <c r="Q58" s="51">
        <v>0</v>
      </c>
      <c r="R58" s="51">
        <v>0</v>
      </c>
      <c r="S58" s="51">
        <v>0</v>
      </c>
      <c r="T58" s="52">
        <f>L58</f>
        <v>134407</v>
      </c>
      <c r="U58" s="17"/>
      <c r="V58" s="17"/>
      <c r="W58" s="17"/>
      <c r="X58" s="18"/>
      <c r="Y58" s="17"/>
      <c r="Z58" s="18"/>
      <c r="AA58" s="3" t="b">
        <f t="shared" si="0"/>
        <v>1</v>
      </c>
      <c r="AB58" s="19">
        <f t="shared" si="1"/>
        <v>0.7</v>
      </c>
      <c r="AC58" s="20" t="b">
        <f t="shared" si="2"/>
        <v>1</v>
      </c>
      <c r="AD58" s="20" t="b">
        <f t="shared" si="3"/>
        <v>1</v>
      </c>
    </row>
    <row r="59" spans="1:30" ht="36" x14ac:dyDescent="0.25">
      <c r="A59" s="40">
        <v>57</v>
      </c>
      <c r="B59" s="69" t="s">
        <v>226</v>
      </c>
      <c r="C59" s="42" t="s">
        <v>89</v>
      </c>
      <c r="D59" s="70" t="s">
        <v>227</v>
      </c>
      <c r="E59" s="71">
        <v>2604172</v>
      </c>
      <c r="F59" s="70" t="s">
        <v>22</v>
      </c>
      <c r="G59" s="72" t="s">
        <v>228</v>
      </c>
      <c r="H59" s="70" t="s">
        <v>24</v>
      </c>
      <c r="I59" s="73">
        <v>6.6000000000000003E-2</v>
      </c>
      <c r="J59" s="72" t="s">
        <v>158</v>
      </c>
      <c r="K59" s="80">
        <v>589156.29</v>
      </c>
      <c r="L59" s="75">
        <v>412409</v>
      </c>
      <c r="M59" s="75">
        <f>K59-L59</f>
        <v>176747.29000000004</v>
      </c>
      <c r="N59" s="76">
        <v>0.7</v>
      </c>
      <c r="O59" s="50">
        <v>0</v>
      </c>
      <c r="P59" s="50">
        <v>0</v>
      </c>
      <c r="Q59" s="51">
        <v>0</v>
      </c>
      <c r="R59" s="51">
        <v>0</v>
      </c>
      <c r="S59" s="51">
        <v>0</v>
      </c>
      <c r="T59" s="81">
        <f>L59</f>
        <v>412409</v>
      </c>
      <c r="U59" s="17"/>
      <c r="V59" s="17"/>
      <c r="W59" s="17"/>
      <c r="X59" s="18"/>
      <c r="Y59" s="17"/>
      <c r="Z59" s="18"/>
      <c r="AA59" s="3" t="b">
        <f t="shared" si="0"/>
        <v>1</v>
      </c>
      <c r="AB59" s="19">
        <f t="shared" si="1"/>
        <v>0.7</v>
      </c>
      <c r="AC59" s="20" t="b">
        <f t="shared" si="2"/>
        <v>1</v>
      </c>
      <c r="AD59" s="20" t="b">
        <f t="shared" si="3"/>
        <v>1</v>
      </c>
    </row>
    <row r="60" spans="1:30" ht="24" x14ac:dyDescent="0.25">
      <c r="A60" s="40">
        <v>58</v>
      </c>
      <c r="B60" s="41" t="s">
        <v>229</v>
      </c>
      <c r="C60" s="42" t="s">
        <v>89</v>
      </c>
      <c r="D60" s="43" t="s">
        <v>230</v>
      </c>
      <c r="E60" s="44">
        <v>2606012</v>
      </c>
      <c r="F60" s="43" t="s">
        <v>94</v>
      </c>
      <c r="G60" s="45" t="s">
        <v>231</v>
      </c>
      <c r="H60" s="43" t="s">
        <v>105</v>
      </c>
      <c r="I60" s="46">
        <v>1.649</v>
      </c>
      <c r="J60" s="45" t="s">
        <v>232</v>
      </c>
      <c r="K60" s="68">
        <v>549099.74</v>
      </c>
      <c r="L60" s="48">
        <v>384369</v>
      </c>
      <c r="M60" s="48">
        <v>164730.74</v>
      </c>
      <c r="N60" s="49">
        <v>0.7</v>
      </c>
      <c r="O60" s="50">
        <v>0</v>
      </c>
      <c r="P60" s="50">
        <v>0</v>
      </c>
      <c r="Q60" s="51">
        <v>0</v>
      </c>
      <c r="R60" s="51">
        <v>0</v>
      </c>
      <c r="S60" s="51">
        <v>0</v>
      </c>
      <c r="T60" s="51">
        <f t="shared" ref="T60:T74" si="5">L60</f>
        <v>384369</v>
      </c>
      <c r="U60" s="17"/>
      <c r="V60" s="17"/>
      <c r="W60" s="17"/>
      <c r="X60" s="18"/>
      <c r="Y60" s="17"/>
      <c r="Z60" s="18"/>
      <c r="AA60" s="3" t="b">
        <f t="shared" si="0"/>
        <v>1</v>
      </c>
      <c r="AB60" s="19">
        <f t="shared" si="1"/>
        <v>0.7</v>
      </c>
      <c r="AC60" s="20" t="b">
        <f t="shared" si="2"/>
        <v>1</v>
      </c>
      <c r="AD60" s="20" t="b">
        <f t="shared" si="3"/>
        <v>1</v>
      </c>
    </row>
    <row r="61" spans="1:30" ht="24" x14ac:dyDescent="0.25">
      <c r="A61" s="40">
        <v>59</v>
      </c>
      <c r="B61" s="41" t="s">
        <v>233</v>
      </c>
      <c r="C61" s="42" t="s">
        <v>89</v>
      </c>
      <c r="D61" s="43" t="s">
        <v>190</v>
      </c>
      <c r="E61" s="44">
        <v>2613042</v>
      </c>
      <c r="F61" s="43" t="s">
        <v>152</v>
      </c>
      <c r="G61" s="45" t="s">
        <v>234</v>
      </c>
      <c r="H61" s="43" t="s">
        <v>105</v>
      </c>
      <c r="I61" s="46">
        <v>1.115</v>
      </c>
      <c r="J61" s="45" t="s">
        <v>122</v>
      </c>
      <c r="K61" s="68">
        <v>626810.79</v>
      </c>
      <c r="L61" s="48">
        <v>438767</v>
      </c>
      <c r="M61" s="48">
        <v>188043.79</v>
      </c>
      <c r="N61" s="49">
        <v>0.7</v>
      </c>
      <c r="O61" s="50">
        <v>0</v>
      </c>
      <c r="P61" s="50">
        <v>0</v>
      </c>
      <c r="Q61" s="51">
        <v>0</v>
      </c>
      <c r="R61" s="51">
        <v>0</v>
      </c>
      <c r="S61" s="51">
        <v>0</v>
      </c>
      <c r="T61" s="51">
        <f t="shared" si="5"/>
        <v>438767</v>
      </c>
      <c r="U61" s="17"/>
      <c r="V61" s="17"/>
      <c r="W61" s="17"/>
      <c r="X61" s="18"/>
      <c r="Y61" s="17"/>
      <c r="Z61" s="18"/>
      <c r="AA61" s="3" t="b">
        <f t="shared" si="0"/>
        <v>1</v>
      </c>
      <c r="AB61" s="19">
        <f t="shared" si="1"/>
        <v>0.7</v>
      </c>
      <c r="AC61" s="20" t="b">
        <f t="shared" si="2"/>
        <v>1</v>
      </c>
      <c r="AD61" s="20" t="b">
        <f t="shared" si="3"/>
        <v>1</v>
      </c>
    </row>
    <row r="62" spans="1:30" ht="24" x14ac:dyDescent="0.25">
      <c r="A62" s="40">
        <v>60</v>
      </c>
      <c r="B62" s="41" t="s">
        <v>235</v>
      </c>
      <c r="C62" s="42" t="s">
        <v>89</v>
      </c>
      <c r="D62" s="43" t="s">
        <v>236</v>
      </c>
      <c r="E62" s="44">
        <v>2609011</v>
      </c>
      <c r="F62" s="43" t="s">
        <v>71</v>
      </c>
      <c r="G62" s="45" t="s">
        <v>237</v>
      </c>
      <c r="H62" s="43" t="s">
        <v>44</v>
      </c>
      <c r="I62" s="46">
        <v>1.04</v>
      </c>
      <c r="J62" s="45" t="s">
        <v>238</v>
      </c>
      <c r="K62" s="68">
        <v>4313548.5</v>
      </c>
      <c r="L62" s="48">
        <v>3019483</v>
      </c>
      <c r="M62" s="48">
        <v>1294065.5</v>
      </c>
      <c r="N62" s="49">
        <v>0.7</v>
      </c>
      <c r="O62" s="50">
        <v>0</v>
      </c>
      <c r="P62" s="50">
        <v>0</v>
      </c>
      <c r="Q62" s="51">
        <v>0</v>
      </c>
      <c r="R62" s="51">
        <v>0</v>
      </c>
      <c r="S62" s="51">
        <v>0</v>
      </c>
      <c r="T62" s="51">
        <f t="shared" si="5"/>
        <v>3019483</v>
      </c>
      <c r="U62" s="17"/>
      <c r="V62" s="17"/>
      <c r="W62" s="17"/>
      <c r="X62" s="18"/>
      <c r="Y62" s="17"/>
      <c r="Z62" s="18"/>
      <c r="AA62" s="3" t="b">
        <f t="shared" si="0"/>
        <v>1</v>
      </c>
      <c r="AB62" s="19">
        <f t="shared" si="1"/>
        <v>0.7</v>
      </c>
      <c r="AC62" s="20" t="b">
        <f t="shared" si="2"/>
        <v>1</v>
      </c>
      <c r="AD62" s="20" t="b">
        <f t="shared" si="3"/>
        <v>1</v>
      </c>
    </row>
    <row r="63" spans="1:30" ht="24" x14ac:dyDescent="0.25">
      <c r="A63" s="40">
        <v>61</v>
      </c>
      <c r="B63" s="41" t="s">
        <v>239</v>
      </c>
      <c r="C63" s="42" t="s">
        <v>89</v>
      </c>
      <c r="D63" s="43" t="s">
        <v>240</v>
      </c>
      <c r="E63" s="44">
        <v>2610022</v>
      </c>
      <c r="F63" s="43" t="s">
        <v>56</v>
      </c>
      <c r="G63" s="45" t="s">
        <v>241</v>
      </c>
      <c r="H63" s="43" t="s">
        <v>105</v>
      </c>
      <c r="I63" s="46">
        <v>0.88500000000000001</v>
      </c>
      <c r="J63" s="45" t="s">
        <v>166</v>
      </c>
      <c r="K63" s="47">
        <v>794012.41</v>
      </c>
      <c r="L63" s="48">
        <v>635209</v>
      </c>
      <c r="M63" s="48">
        <v>158803.41</v>
      </c>
      <c r="N63" s="49">
        <v>0.8</v>
      </c>
      <c r="O63" s="50">
        <v>0</v>
      </c>
      <c r="P63" s="50">
        <v>0</v>
      </c>
      <c r="Q63" s="51">
        <v>0</v>
      </c>
      <c r="R63" s="51">
        <v>0</v>
      </c>
      <c r="S63" s="51">
        <v>0</v>
      </c>
      <c r="T63" s="51">
        <f t="shared" si="5"/>
        <v>635209</v>
      </c>
      <c r="U63" s="17"/>
      <c r="V63" s="17"/>
      <c r="W63" s="17"/>
      <c r="X63" s="18"/>
      <c r="Y63" s="17"/>
      <c r="Z63" s="18"/>
      <c r="AA63" s="3" t="b">
        <f t="shared" si="0"/>
        <v>1</v>
      </c>
      <c r="AB63" s="19">
        <f t="shared" si="1"/>
        <v>0.8</v>
      </c>
      <c r="AC63" s="20" t="b">
        <f t="shared" si="2"/>
        <v>1</v>
      </c>
      <c r="AD63" s="20" t="b">
        <f t="shared" si="3"/>
        <v>1</v>
      </c>
    </row>
    <row r="64" spans="1:30" x14ac:dyDescent="0.25">
      <c r="A64" s="40">
        <v>62</v>
      </c>
      <c r="B64" s="41" t="s">
        <v>242</v>
      </c>
      <c r="C64" s="42" t="s">
        <v>89</v>
      </c>
      <c r="D64" s="43" t="s">
        <v>243</v>
      </c>
      <c r="E64" s="44">
        <v>2605043</v>
      </c>
      <c r="F64" s="43" t="s">
        <v>47</v>
      </c>
      <c r="G64" s="45" t="s">
        <v>244</v>
      </c>
      <c r="H64" s="43" t="s">
        <v>44</v>
      </c>
      <c r="I64" s="46">
        <v>0.875</v>
      </c>
      <c r="J64" s="45" t="s">
        <v>144</v>
      </c>
      <c r="K64" s="68">
        <v>662303.13</v>
      </c>
      <c r="L64" s="48">
        <v>463612</v>
      </c>
      <c r="M64" s="48">
        <v>198691.13</v>
      </c>
      <c r="N64" s="49">
        <v>0.7</v>
      </c>
      <c r="O64" s="50">
        <v>0</v>
      </c>
      <c r="P64" s="50">
        <v>0</v>
      </c>
      <c r="Q64" s="78">
        <v>0</v>
      </c>
      <c r="R64" s="78">
        <v>0</v>
      </c>
      <c r="S64" s="78">
        <v>0</v>
      </c>
      <c r="T64" s="78">
        <f t="shared" si="5"/>
        <v>463612</v>
      </c>
      <c r="U64" s="17"/>
      <c r="V64" s="17"/>
      <c r="W64" s="17"/>
      <c r="X64" s="18"/>
      <c r="Y64" s="17"/>
      <c r="Z64" s="18"/>
      <c r="AA64" s="3" t="b">
        <f t="shared" si="0"/>
        <v>1</v>
      </c>
      <c r="AB64" s="19">
        <f t="shared" si="1"/>
        <v>0.7</v>
      </c>
      <c r="AC64" s="20" t="b">
        <f t="shared" si="2"/>
        <v>1</v>
      </c>
      <c r="AD64" s="20" t="b">
        <f t="shared" si="3"/>
        <v>1</v>
      </c>
    </row>
    <row r="65" spans="1:30" ht="24" x14ac:dyDescent="0.25">
      <c r="A65" s="40">
        <v>63</v>
      </c>
      <c r="B65" s="41" t="s">
        <v>245</v>
      </c>
      <c r="C65" s="42" t="s">
        <v>89</v>
      </c>
      <c r="D65" s="43" t="s">
        <v>246</v>
      </c>
      <c r="E65" s="44">
        <v>2611053</v>
      </c>
      <c r="F65" s="43" t="s">
        <v>247</v>
      </c>
      <c r="G65" s="45" t="s">
        <v>248</v>
      </c>
      <c r="H65" s="43" t="s">
        <v>105</v>
      </c>
      <c r="I65" s="46">
        <v>0.872</v>
      </c>
      <c r="J65" s="45" t="s">
        <v>232</v>
      </c>
      <c r="K65" s="68">
        <v>1811694.1</v>
      </c>
      <c r="L65" s="48">
        <v>1449355</v>
      </c>
      <c r="M65" s="48">
        <v>362339.1</v>
      </c>
      <c r="N65" s="49">
        <v>0.8</v>
      </c>
      <c r="O65" s="50">
        <v>0</v>
      </c>
      <c r="P65" s="50">
        <v>0</v>
      </c>
      <c r="Q65" s="78">
        <v>0</v>
      </c>
      <c r="R65" s="78">
        <v>0</v>
      </c>
      <c r="S65" s="78">
        <v>0</v>
      </c>
      <c r="T65" s="78">
        <f t="shared" si="5"/>
        <v>1449355</v>
      </c>
      <c r="U65" s="17"/>
      <c r="V65" s="17"/>
      <c r="W65" s="17"/>
      <c r="X65" s="18"/>
      <c r="Y65" s="17"/>
      <c r="Z65" s="18"/>
      <c r="AA65" s="3" t="b">
        <f t="shared" si="0"/>
        <v>1</v>
      </c>
      <c r="AB65" s="19">
        <f t="shared" si="1"/>
        <v>0.8</v>
      </c>
      <c r="AC65" s="20" t="b">
        <f t="shared" si="2"/>
        <v>1</v>
      </c>
      <c r="AD65" s="20" t="b">
        <f t="shared" si="3"/>
        <v>1</v>
      </c>
    </row>
    <row r="66" spans="1:30" ht="24" x14ac:dyDescent="0.25">
      <c r="A66" s="40">
        <v>64</v>
      </c>
      <c r="B66" s="41" t="s">
        <v>249</v>
      </c>
      <c r="C66" s="42" t="s">
        <v>89</v>
      </c>
      <c r="D66" s="43" t="s">
        <v>250</v>
      </c>
      <c r="E66" s="44">
        <v>2607062</v>
      </c>
      <c r="F66" s="43" t="s">
        <v>147</v>
      </c>
      <c r="G66" s="45" t="s">
        <v>251</v>
      </c>
      <c r="H66" s="43" t="s">
        <v>105</v>
      </c>
      <c r="I66" s="46">
        <v>0.87</v>
      </c>
      <c r="J66" s="45" t="s">
        <v>252</v>
      </c>
      <c r="K66" s="68">
        <v>474166.77</v>
      </c>
      <c r="L66" s="48">
        <v>379333</v>
      </c>
      <c r="M66" s="48">
        <v>94833.770000000019</v>
      </c>
      <c r="N66" s="49">
        <v>0.8</v>
      </c>
      <c r="O66" s="50">
        <v>0</v>
      </c>
      <c r="P66" s="50">
        <v>0</v>
      </c>
      <c r="Q66" s="51">
        <v>0</v>
      </c>
      <c r="R66" s="51">
        <v>0</v>
      </c>
      <c r="S66" s="51">
        <v>0</v>
      </c>
      <c r="T66" s="51">
        <f t="shared" si="5"/>
        <v>379333</v>
      </c>
      <c r="U66" s="17"/>
      <c r="V66" s="17"/>
      <c r="W66" s="17"/>
      <c r="X66" s="18"/>
      <c r="Y66" s="17"/>
      <c r="Z66" s="18"/>
      <c r="AA66" s="3" t="b">
        <f t="shared" si="0"/>
        <v>1</v>
      </c>
      <c r="AB66" s="19">
        <f t="shared" si="1"/>
        <v>0.8</v>
      </c>
      <c r="AC66" s="20" t="b">
        <f t="shared" si="2"/>
        <v>1</v>
      </c>
      <c r="AD66" s="20" t="b">
        <f t="shared" si="3"/>
        <v>1</v>
      </c>
    </row>
    <row r="67" spans="1:30" ht="24" x14ac:dyDescent="0.25">
      <c r="A67" s="40">
        <v>65</v>
      </c>
      <c r="B67" s="41" t="s">
        <v>253</v>
      </c>
      <c r="C67" s="42" t="s">
        <v>89</v>
      </c>
      <c r="D67" s="43" t="s">
        <v>254</v>
      </c>
      <c r="E67" s="44">
        <v>2609093</v>
      </c>
      <c r="F67" s="43" t="s">
        <v>71</v>
      </c>
      <c r="G67" s="45" t="s">
        <v>255</v>
      </c>
      <c r="H67" s="43" t="s">
        <v>44</v>
      </c>
      <c r="I67" s="46">
        <v>0.82</v>
      </c>
      <c r="J67" s="45" t="s">
        <v>256</v>
      </c>
      <c r="K67" s="68">
        <v>848688.56</v>
      </c>
      <c r="L67" s="48">
        <v>678950</v>
      </c>
      <c r="M67" s="48">
        <v>169738.56</v>
      </c>
      <c r="N67" s="49">
        <v>0.8</v>
      </c>
      <c r="O67" s="50">
        <v>0</v>
      </c>
      <c r="P67" s="50">
        <v>0</v>
      </c>
      <c r="Q67" s="51">
        <v>0</v>
      </c>
      <c r="R67" s="51">
        <v>0</v>
      </c>
      <c r="S67" s="51">
        <v>0</v>
      </c>
      <c r="T67" s="51">
        <f t="shared" si="5"/>
        <v>678950</v>
      </c>
      <c r="U67" s="17"/>
      <c r="V67" s="17"/>
      <c r="W67" s="17"/>
      <c r="X67" s="18"/>
      <c r="Y67" s="17"/>
      <c r="Z67" s="18"/>
      <c r="AA67" s="3" t="b">
        <f t="shared" si="0"/>
        <v>1</v>
      </c>
      <c r="AB67" s="19">
        <f t="shared" si="1"/>
        <v>0.8</v>
      </c>
      <c r="AC67" s="20" t="b">
        <f t="shared" si="2"/>
        <v>1</v>
      </c>
      <c r="AD67" s="20" t="b">
        <f t="shared" si="3"/>
        <v>1</v>
      </c>
    </row>
    <row r="68" spans="1:30" ht="24" x14ac:dyDescent="0.25">
      <c r="A68" s="40">
        <v>66</v>
      </c>
      <c r="B68" s="41" t="s">
        <v>257</v>
      </c>
      <c r="C68" s="42" t="s">
        <v>89</v>
      </c>
      <c r="D68" s="43" t="s">
        <v>146</v>
      </c>
      <c r="E68" s="44">
        <v>2607032</v>
      </c>
      <c r="F68" s="43" t="s">
        <v>147</v>
      </c>
      <c r="G68" s="45" t="s">
        <v>258</v>
      </c>
      <c r="H68" s="43" t="s">
        <v>105</v>
      </c>
      <c r="I68" s="46">
        <v>0.76</v>
      </c>
      <c r="J68" s="45" t="s">
        <v>149</v>
      </c>
      <c r="K68" s="68">
        <v>321214.59999999998</v>
      </c>
      <c r="L68" s="48">
        <v>249835</v>
      </c>
      <c r="M68" s="48">
        <v>71379.600000000006</v>
      </c>
      <c r="N68" s="49">
        <v>0.8</v>
      </c>
      <c r="O68" s="50">
        <v>0</v>
      </c>
      <c r="P68" s="50">
        <v>0</v>
      </c>
      <c r="Q68" s="51">
        <v>0</v>
      </c>
      <c r="R68" s="51">
        <v>0</v>
      </c>
      <c r="S68" s="51">
        <v>0</v>
      </c>
      <c r="T68" s="51">
        <f t="shared" si="5"/>
        <v>249835</v>
      </c>
      <c r="U68" s="17"/>
      <c r="V68" s="17"/>
      <c r="W68" s="17"/>
      <c r="X68" s="18"/>
      <c r="Y68" s="17"/>
      <c r="Z68" s="18"/>
      <c r="AA68" s="3" t="b">
        <f t="shared" si="0"/>
        <v>1</v>
      </c>
      <c r="AB68" s="19">
        <f t="shared" si="1"/>
        <v>0.77780000000000005</v>
      </c>
      <c r="AC68" s="20" t="b">
        <f t="shared" si="2"/>
        <v>0</v>
      </c>
      <c r="AD68" s="20" t="b">
        <f t="shared" si="3"/>
        <v>1</v>
      </c>
    </row>
    <row r="69" spans="1:30" ht="24" x14ac:dyDescent="0.25">
      <c r="A69" s="40">
        <v>67</v>
      </c>
      <c r="B69" s="41" t="s">
        <v>259</v>
      </c>
      <c r="C69" s="42" t="s">
        <v>89</v>
      </c>
      <c r="D69" s="43" t="s">
        <v>260</v>
      </c>
      <c r="E69" s="44">
        <v>2609043</v>
      </c>
      <c r="F69" s="43" t="s">
        <v>71</v>
      </c>
      <c r="G69" s="45" t="s">
        <v>261</v>
      </c>
      <c r="H69" s="43" t="s">
        <v>44</v>
      </c>
      <c r="I69" s="46">
        <v>0.67400000000000004</v>
      </c>
      <c r="J69" s="45" t="s">
        <v>262</v>
      </c>
      <c r="K69" s="68">
        <v>462963.84</v>
      </c>
      <c r="L69" s="48">
        <v>370371</v>
      </c>
      <c r="M69" s="48">
        <v>92592.84</v>
      </c>
      <c r="N69" s="49">
        <v>0.8</v>
      </c>
      <c r="O69" s="50">
        <v>0</v>
      </c>
      <c r="P69" s="50">
        <v>0</v>
      </c>
      <c r="Q69" s="51">
        <v>0</v>
      </c>
      <c r="R69" s="51">
        <v>0</v>
      </c>
      <c r="S69" s="51">
        <v>0</v>
      </c>
      <c r="T69" s="51">
        <f t="shared" si="5"/>
        <v>370371</v>
      </c>
      <c r="U69" s="17"/>
      <c r="V69" s="17"/>
      <c r="W69" s="17"/>
      <c r="X69" s="18"/>
      <c r="Y69" s="17"/>
      <c r="Z69" s="18"/>
      <c r="AA69" s="3" t="b">
        <f t="shared" si="0"/>
        <v>1</v>
      </c>
      <c r="AB69" s="19">
        <f t="shared" si="1"/>
        <v>0.8</v>
      </c>
      <c r="AC69" s="20" t="b">
        <f t="shared" si="2"/>
        <v>1</v>
      </c>
      <c r="AD69" s="20" t="b">
        <f t="shared" si="3"/>
        <v>1</v>
      </c>
    </row>
    <row r="70" spans="1:30" ht="24" x14ac:dyDescent="0.25">
      <c r="A70" s="40">
        <v>68</v>
      </c>
      <c r="B70" s="41" t="s">
        <v>263</v>
      </c>
      <c r="C70" s="42" t="s">
        <v>89</v>
      </c>
      <c r="D70" s="43" t="s">
        <v>151</v>
      </c>
      <c r="E70" s="44">
        <v>2613032</v>
      </c>
      <c r="F70" s="43" t="s">
        <v>152</v>
      </c>
      <c r="G70" s="45" t="s">
        <v>264</v>
      </c>
      <c r="H70" s="43" t="s">
        <v>44</v>
      </c>
      <c r="I70" s="46">
        <v>0.66</v>
      </c>
      <c r="J70" s="45" t="s">
        <v>154</v>
      </c>
      <c r="K70" s="47">
        <v>391419.47</v>
      </c>
      <c r="L70" s="48">
        <v>273993</v>
      </c>
      <c r="M70" s="48">
        <v>117426.46999999997</v>
      </c>
      <c r="N70" s="49">
        <v>0.7</v>
      </c>
      <c r="O70" s="50">
        <v>0</v>
      </c>
      <c r="P70" s="50">
        <v>0</v>
      </c>
      <c r="Q70" s="51">
        <v>0</v>
      </c>
      <c r="R70" s="51">
        <v>0</v>
      </c>
      <c r="S70" s="51">
        <v>0</v>
      </c>
      <c r="T70" s="51">
        <f t="shared" si="5"/>
        <v>273993</v>
      </c>
      <c r="U70" s="17"/>
      <c r="V70" s="17"/>
      <c r="W70" s="17"/>
      <c r="X70" s="18"/>
      <c r="Y70" s="17"/>
      <c r="Z70" s="18"/>
      <c r="AA70" s="3" t="b">
        <f t="shared" si="0"/>
        <v>1</v>
      </c>
      <c r="AB70" s="19">
        <f t="shared" si="1"/>
        <v>0.7</v>
      </c>
      <c r="AC70" s="20" t="b">
        <f t="shared" si="2"/>
        <v>1</v>
      </c>
      <c r="AD70" s="20" t="b">
        <f t="shared" si="3"/>
        <v>1</v>
      </c>
    </row>
    <row r="71" spans="1:30" ht="24" x14ac:dyDescent="0.25">
      <c r="A71" s="40">
        <v>69</v>
      </c>
      <c r="B71" s="41" t="s">
        <v>265</v>
      </c>
      <c r="C71" s="42" t="s">
        <v>89</v>
      </c>
      <c r="D71" s="43" t="s">
        <v>266</v>
      </c>
      <c r="E71" s="44">
        <v>2604012</v>
      </c>
      <c r="F71" s="43" t="s">
        <v>22</v>
      </c>
      <c r="G71" s="45" t="s">
        <v>267</v>
      </c>
      <c r="H71" s="43" t="s">
        <v>24</v>
      </c>
      <c r="I71" s="46">
        <v>0.65400000000000003</v>
      </c>
      <c r="J71" s="45" t="s">
        <v>217</v>
      </c>
      <c r="K71" s="68">
        <v>1794121.83</v>
      </c>
      <c r="L71" s="48">
        <v>1435297</v>
      </c>
      <c r="M71" s="48">
        <v>358824.83</v>
      </c>
      <c r="N71" s="49">
        <v>0.8</v>
      </c>
      <c r="O71" s="50">
        <v>0</v>
      </c>
      <c r="P71" s="50">
        <v>0</v>
      </c>
      <c r="Q71" s="51">
        <v>0</v>
      </c>
      <c r="R71" s="51">
        <v>0</v>
      </c>
      <c r="S71" s="51">
        <v>0</v>
      </c>
      <c r="T71" s="51">
        <f t="shared" si="5"/>
        <v>1435297</v>
      </c>
      <c r="U71" s="17"/>
      <c r="V71" s="17"/>
      <c r="W71" s="17"/>
      <c r="X71" s="18"/>
      <c r="Y71" s="17"/>
      <c r="Z71" s="18"/>
      <c r="AA71" s="3" t="b">
        <f t="shared" ref="AA71:AA134" si="6">L71=SUM(O71:Z71)</f>
        <v>1</v>
      </c>
      <c r="AB71" s="19">
        <f t="shared" ref="AB71:AB134" si="7">ROUND(L71/K71,4)</f>
        <v>0.8</v>
      </c>
      <c r="AC71" s="20" t="b">
        <f t="shared" ref="AC71:AC134" si="8">AB71=N71</f>
        <v>1</v>
      </c>
      <c r="AD71" s="20" t="b">
        <f t="shared" ref="AD71:AD134" si="9">K71=L71+M71</f>
        <v>1</v>
      </c>
    </row>
    <row r="72" spans="1:30" ht="36" x14ac:dyDescent="0.25">
      <c r="A72" s="40">
        <v>70</v>
      </c>
      <c r="B72" s="41" t="s">
        <v>268</v>
      </c>
      <c r="C72" s="42" t="s">
        <v>89</v>
      </c>
      <c r="D72" s="43" t="s">
        <v>164</v>
      </c>
      <c r="E72" s="44">
        <v>2608032</v>
      </c>
      <c r="F72" s="43" t="s">
        <v>52</v>
      </c>
      <c r="G72" s="45" t="s">
        <v>269</v>
      </c>
      <c r="H72" s="43" t="s">
        <v>105</v>
      </c>
      <c r="I72" s="46">
        <v>0.56499999999999995</v>
      </c>
      <c r="J72" s="45" t="s">
        <v>166</v>
      </c>
      <c r="K72" s="68">
        <v>327569.81</v>
      </c>
      <c r="L72" s="48">
        <v>229298</v>
      </c>
      <c r="M72" s="48">
        <v>98271.81</v>
      </c>
      <c r="N72" s="49">
        <v>0.7</v>
      </c>
      <c r="O72" s="50">
        <v>0</v>
      </c>
      <c r="P72" s="50">
        <v>0</v>
      </c>
      <c r="Q72" s="51">
        <v>0</v>
      </c>
      <c r="R72" s="51">
        <v>0</v>
      </c>
      <c r="S72" s="51">
        <v>0</v>
      </c>
      <c r="T72" s="51">
        <f t="shared" si="5"/>
        <v>229298</v>
      </c>
      <c r="U72" s="17"/>
      <c r="V72" s="17"/>
      <c r="W72" s="17"/>
      <c r="X72" s="18"/>
      <c r="Y72" s="17"/>
      <c r="Z72" s="18"/>
      <c r="AA72" s="3" t="b">
        <f t="shared" si="6"/>
        <v>1</v>
      </c>
      <c r="AB72" s="19">
        <f t="shared" si="7"/>
        <v>0.7</v>
      </c>
      <c r="AC72" s="20" t="b">
        <f t="shared" si="8"/>
        <v>1</v>
      </c>
      <c r="AD72" s="20" t="b">
        <f t="shared" si="9"/>
        <v>1</v>
      </c>
    </row>
    <row r="73" spans="1:30" ht="24" x14ac:dyDescent="0.25">
      <c r="A73" s="40">
        <v>71</v>
      </c>
      <c r="B73" s="41" t="s">
        <v>270</v>
      </c>
      <c r="C73" s="42" t="s">
        <v>89</v>
      </c>
      <c r="D73" s="43" t="s">
        <v>142</v>
      </c>
      <c r="E73" s="44">
        <v>2604083</v>
      </c>
      <c r="F73" s="43" t="s">
        <v>22</v>
      </c>
      <c r="G73" s="45" t="s">
        <v>271</v>
      </c>
      <c r="H73" s="43" t="s">
        <v>44</v>
      </c>
      <c r="I73" s="46">
        <v>0.47199999999999998</v>
      </c>
      <c r="J73" s="45" t="s">
        <v>272</v>
      </c>
      <c r="K73" s="47">
        <v>501483.3</v>
      </c>
      <c r="L73" s="48">
        <v>401186</v>
      </c>
      <c r="M73" s="48">
        <v>100297.3</v>
      </c>
      <c r="N73" s="49">
        <v>0.8</v>
      </c>
      <c r="O73" s="50">
        <v>0</v>
      </c>
      <c r="P73" s="50">
        <v>0</v>
      </c>
      <c r="Q73" s="51">
        <v>0</v>
      </c>
      <c r="R73" s="51">
        <v>0</v>
      </c>
      <c r="S73" s="51">
        <v>0</v>
      </c>
      <c r="T73" s="51">
        <f t="shared" si="5"/>
        <v>401186</v>
      </c>
      <c r="U73" s="17"/>
      <c r="V73" s="17"/>
      <c r="W73" s="17"/>
      <c r="X73" s="18"/>
      <c r="Y73" s="17"/>
      <c r="Z73" s="18"/>
      <c r="AA73" s="3" t="b">
        <f t="shared" si="6"/>
        <v>1</v>
      </c>
      <c r="AB73" s="19">
        <f t="shared" si="7"/>
        <v>0.8</v>
      </c>
      <c r="AC73" s="20" t="b">
        <f t="shared" si="8"/>
        <v>1</v>
      </c>
      <c r="AD73" s="20" t="b">
        <f t="shared" si="9"/>
        <v>1</v>
      </c>
    </row>
    <row r="74" spans="1:30" ht="24" x14ac:dyDescent="0.25">
      <c r="A74" s="40">
        <v>72</v>
      </c>
      <c r="B74" s="41" t="s">
        <v>273</v>
      </c>
      <c r="C74" s="42" t="s">
        <v>89</v>
      </c>
      <c r="D74" s="43" t="s">
        <v>274</v>
      </c>
      <c r="E74" s="44">
        <v>2605023</v>
      </c>
      <c r="F74" s="43" t="s">
        <v>47</v>
      </c>
      <c r="G74" s="45" t="s">
        <v>275</v>
      </c>
      <c r="H74" s="43" t="s">
        <v>44</v>
      </c>
      <c r="I74" s="46">
        <v>0.46</v>
      </c>
      <c r="J74" s="45" t="s">
        <v>225</v>
      </c>
      <c r="K74" s="47">
        <v>272692.96000000002</v>
      </c>
      <c r="L74" s="48">
        <v>218154</v>
      </c>
      <c r="M74" s="48">
        <v>54538.96</v>
      </c>
      <c r="N74" s="49">
        <v>0.8</v>
      </c>
      <c r="O74" s="50">
        <v>0</v>
      </c>
      <c r="P74" s="50">
        <v>0</v>
      </c>
      <c r="Q74" s="51">
        <v>0</v>
      </c>
      <c r="R74" s="51">
        <v>0</v>
      </c>
      <c r="S74" s="51">
        <v>0</v>
      </c>
      <c r="T74" s="51">
        <f t="shared" si="5"/>
        <v>218154</v>
      </c>
      <c r="U74" s="17"/>
      <c r="V74" s="17"/>
      <c r="W74" s="17"/>
      <c r="X74" s="18"/>
      <c r="Y74" s="17"/>
      <c r="Z74" s="18"/>
      <c r="AA74" s="3" t="b">
        <f t="shared" si="6"/>
        <v>1</v>
      </c>
      <c r="AB74" s="19">
        <f t="shared" si="7"/>
        <v>0.8</v>
      </c>
      <c r="AC74" s="20" t="b">
        <f t="shared" si="8"/>
        <v>1</v>
      </c>
      <c r="AD74" s="20" t="b">
        <f t="shared" si="9"/>
        <v>1</v>
      </c>
    </row>
    <row r="75" spans="1:30" ht="24" x14ac:dyDescent="0.25">
      <c r="A75" s="4">
        <v>73</v>
      </c>
      <c r="B75" s="53" t="s">
        <v>276</v>
      </c>
      <c r="C75" s="54" t="s">
        <v>98</v>
      </c>
      <c r="D75" s="55" t="s">
        <v>21</v>
      </c>
      <c r="E75" s="56">
        <v>2604033</v>
      </c>
      <c r="F75" s="55" t="s">
        <v>22</v>
      </c>
      <c r="G75" s="57" t="s">
        <v>277</v>
      </c>
      <c r="H75" s="55" t="s">
        <v>24</v>
      </c>
      <c r="I75" s="58">
        <v>0.44800000000000001</v>
      </c>
      <c r="J75" s="57" t="s">
        <v>278</v>
      </c>
      <c r="K75" s="79">
        <v>2590484.34</v>
      </c>
      <c r="L75" s="60">
        <v>2072387</v>
      </c>
      <c r="M75" s="60">
        <f>K75-L75</f>
        <v>518097.33999999985</v>
      </c>
      <c r="N75" s="61">
        <v>0.8</v>
      </c>
      <c r="O75" s="62">
        <v>0</v>
      </c>
      <c r="P75" s="62">
        <v>0</v>
      </c>
      <c r="Q75" s="63">
        <v>0</v>
      </c>
      <c r="R75" s="63">
        <v>0</v>
      </c>
      <c r="S75" s="63">
        <v>0</v>
      </c>
      <c r="T75" s="64">
        <v>2800</v>
      </c>
      <c r="U75" s="64">
        <v>240000</v>
      </c>
      <c r="V75" s="64">
        <v>1829587</v>
      </c>
      <c r="W75" s="17"/>
      <c r="X75" s="18"/>
      <c r="Y75" s="17"/>
      <c r="Z75" s="18"/>
      <c r="AA75" s="3" t="b">
        <f t="shared" si="6"/>
        <v>1</v>
      </c>
      <c r="AB75" s="19">
        <f t="shared" si="7"/>
        <v>0.8</v>
      </c>
      <c r="AC75" s="20" t="b">
        <f t="shared" si="8"/>
        <v>1</v>
      </c>
      <c r="AD75" s="20" t="b">
        <f t="shared" si="9"/>
        <v>1</v>
      </c>
    </row>
    <row r="76" spans="1:30" ht="24" x14ac:dyDescent="0.25">
      <c r="A76" s="40">
        <v>74</v>
      </c>
      <c r="B76" s="41" t="s">
        <v>279</v>
      </c>
      <c r="C76" s="42" t="s">
        <v>89</v>
      </c>
      <c r="D76" s="43" t="s">
        <v>240</v>
      </c>
      <c r="E76" s="44">
        <v>2610022</v>
      </c>
      <c r="F76" s="43" t="s">
        <v>56</v>
      </c>
      <c r="G76" s="45" t="s">
        <v>280</v>
      </c>
      <c r="H76" s="43" t="s">
        <v>24</v>
      </c>
      <c r="I76" s="46">
        <v>0.38800000000000001</v>
      </c>
      <c r="J76" s="45" t="s">
        <v>166</v>
      </c>
      <c r="K76" s="47">
        <v>923237.17</v>
      </c>
      <c r="L76" s="48">
        <v>653826</v>
      </c>
      <c r="M76" s="48">
        <v>269411.17</v>
      </c>
      <c r="N76" s="49">
        <v>0.8</v>
      </c>
      <c r="O76" s="50">
        <v>0</v>
      </c>
      <c r="P76" s="50">
        <v>0</v>
      </c>
      <c r="Q76" s="51">
        <v>0</v>
      </c>
      <c r="R76" s="51">
        <v>0</v>
      </c>
      <c r="S76" s="51">
        <v>0</v>
      </c>
      <c r="T76" s="51">
        <f t="shared" ref="T76:T86" si="10">L76</f>
        <v>653826</v>
      </c>
      <c r="U76" s="64"/>
      <c r="V76" s="64"/>
      <c r="W76" s="17"/>
      <c r="X76" s="18"/>
      <c r="Y76" s="17"/>
      <c r="Z76" s="18"/>
      <c r="AA76" s="3" t="b">
        <f t="shared" si="6"/>
        <v>1</v>
      </c>
      <c r="AB76" s="19">
        <f t="shared" si="7"/>
        <v>0.70820000000000005</v>
      </c>
      <c r="AC76" s="20" t="b">
        <f t="shared" si="8"/>
        <v>0</v>
      </c>
      <c r="AD76" s="20" t="b">
        <f t="shared" si="9"/>
        <v>1</v>
      </c>
    </row>
    <row r="77" spans="1:30" ht="24" x14ac:dyDescent="0.25">
      <c r="A77" s="40">
        <v>75</v>
      </c>
      <c r="B77" s="41" t="s">
        <v>281</v>
      </c>
      <c r="C77" s="42" t="s">
        <v>89</v>
      </c>
      <c r="D77" s="43" t="s">
        <v>282</v>
      </c>
      <c r="E77" s="44">
        <v>2607011</v>
      </c>
      <c r="F77" s="43" t="s">
        <v>147</v>
      </c>
      <c r="G77" s="45" t="s">
        <v>283</v>
      </c>
      <c r="H77" s="43" t="s">
        <v>105</v>
      </c>
      <c r="I77" s="46">
        <v>0.35899999999999999</v>
      </c>
      <c r="J77" s="45" t="s">
        <v>284</v>
      </c>
      <c r="K77" s="68">
        <v>1951901.76</v>
      </c>
      <c r="L77" s="48">
        <v>1561521</v>
      </c>
      <c r="M77" s="48">
        <v>390380.76</v>
      </c>
      <c r="N77" s="49">
        <v>0.8</v>
      </c>
      <c r="O77" s="50">
        <v>0</v>
      </c>
      <c r="P77" s="50">
        <v>0</v>
      </c>
      <c r="Q77" s="51">
        <v>0</v>
      </c>
      <c r="R77" s="51">
        <v>0</v>
      </c>
      <c r="S77" s="51">
        <v>0</v>
      </c>
      <c r="T77" s="51">
        <f t="shared" si="10"/>
        <v>1561521</v>
      </c>
      <c r="U77" s="64"/>
      <c r="V77" s="64"/>
      <c r="W77" s="17"/>
      <c r="X77" s="18"/>
      <c r="Y77" s="17"/>
      <c r="Z77" s="18"/>
      <c r="AA77" s="3" t="b">
        <f t="shared" si="6"/>
        <v>1</v>
      </c>
      <c r="AB77" s="19">
        <f t="shared" si="7"/>
        <v>0.8</v>
      </c>
      <c r="AC77" s="20" t="b">
        <f t="shared" si="8"/>
        <v>1</v>
      </c>
      <c r="AD77" s="20" t="b">
        <f t="shared" si="9"/>
        <v>1</v>
      </c>
    </row>
    <row r="78" spans="1:30" x14ac:dyDescent="0.25">
      <c r="A78" s="40">
        <v>76</v>
      </c>
      <c r="B78" s="41" t="s">
        <v>285</v>
      </c>
      <c r="C78" s="42" t="s">
        <v>89</v>
      </c>
      <c r="D78" s="43" t="s">
        <v>51</v>
      </c>
      <c r="E78" s="44">
        <v>2608043</v>
      </c>
      <c r="F78" s="43" t="s">
        <v>52</v>
      </c>
      <c r="G78" s="45" t="s">
        <v>286</v>
      </c>
      <c r="H78" s="43" t="s">
        <v>24</v>
      </c>
      <c r="I78" s="46">
        <v>0.315</v>
      </c>
      <c r="J78" s="45" t="s">
        <v>136</v>
      </c>
      <c r="K78" s="68">
        <v>806462.35</v>
      </c>
      <c r="L78" s="48">
        <v>564523</v>
      </c>
      <c r="M78" s="48">
        <v>241939.35</v>
      </c>
      <c r="N78" s="49">
        <v>0.7</v>
      </c>
      <c r="O78" s="50">
        <v>0</v>
      </c>
      <c r="P78" s="50">
        <v>0</v>
      </c>
      <c r="Q78" s="51">
        <v>0</v>
      </c>
      <c r="R78" s="51">
        <v>0</v>
      </c>
      <c r="S78" s="51">
        <v>0</v>
      </c>
      <c r="T78" s="51">
        <f t="shared" si="10"/>
        <v>564523</v>
      </c>
      <c r="U78" s="17"/>
      <c r="V78" s="17"/>
      <c r="W78" s="17"/>
      <c r="X78" s="18"/>
      <c r="Y78" s="17"/>
      <c r="Z78" s="18"/>
      <c r="AA78" s="3" t="b">
        <f t="shared" si="6"/>
        <v>1</v>
      </c>
      <c r="AB78" s="19">
        <f t="shared" si="7"/>
        <v>0.7</v>
      </c>
      <c r="AC78" s="20" t="b">
        <f t="shared" si="8"/>
        <v>1</v>
      </c>
      <c r="AD78" s="20" t="b">
        <f t="shared" si="9"/>
        <v>1</v>
      </c>
    </row>
    <row r="79" spans="1:30" ht="24" x14ac:dyDescent="0.25">
      <c r="A79" s="40">
        <v>77</v>
      </c>
      <c r="B79" s="41" t="s">
        <v>287</v>
      </c>
      <c r="C79" s="42" t="s">
        <v>89</v>
      </c>
      <c r="D79" s="43" t="s">
        <v>288</v>
      </c>
      <c r="E79" s="44">
        <v>2604182</v>
      </c>
      <c r="F79" s="43" t="s">
        <v>22</v>
      </c>
      <c r="G79" s="45" t="s">
        <v>289</v>
      </c>
      <c r="H79" s="43" t="s">
        <v>44</v>
      </c>
      <c r="I79" s="82">
        <v>0.314</v>
      </c>
      <c r="J79" s="45" t="s">
        <v>133</v>
      </c>
      <c r="K79" s="68">
        <v>269669.07</v>
      </c>
      <c r="L79" s="48">
        <v>215735</v>
      </c>
      <c r="M79" s="48">
        <v>53934.07</v>
      </c>
      <c r="N79" s="49">
        <v>0.8</v>
      </c>
      <c r="O79" s="50">
        <v>0</v>
      </c>
      <c r="P79" s="50">
        <v>0</v>
      </c>
      <c r="Q79" s="51">
        <v>0</v>
      </c>
      <c r="R79" s="51">
        <v>0</v>
      </c>
      <c r="S79" s="51">
        <v>0</v>
      </c>
      <c r="T79" s="51">
        <f t="shared" si="10"/>
        <v>215735</v>
      </c>
      <c r="U79" s="17"/>
      <c r="V79" s="17"/>
      <c r="W79" s="17"/>
      <c r="X79" s="18"/>
      <c r="Y79" s="17"/>
      <c r="Z79" s="18"/>
      <c r="AA79" s="3" t="b">
        <f t="shared" si="6"/>
        <v>1</v>
      </c>
      <c r="AB79" s="19">
        <f t="shared" si="7"/>
        <v>0.8</v>
      </c>
      <c r="AC79" s="20" t="b">
        <f t="shared" si="8"/>
        <v>1</v>
      </c>
      <c r="AD79" s="20" t="b">
        <f t="shared" si="9"/>
        <v>1</v>
      </c>
    </row>
    <row r="80" spans="1:30" ht="48" x14ac:dyDescent="0.25">
      <c r="A80" s="40">
        <v>78</v>
      </c>
      <c r="B80" s="77" t="s">
        <v>290</v>
      </c>
      <c r="C80" s="42"/>
      <c r="D80" s="43" t="s">
        <v>291</v>
      </c>
      <c r="E80" s="44">
        <v>2604073</v>
      </c>
      <c r="F80" s="43" t="s">
        <v>22</v>
      </c>
      <c r="G80" s="45" t="s">
        <v>292</v>
      </c>
      <c r="H80" s="43" t="s">
        <v>44</v>
      </c>
      <c r="I80" s="46"/>
      <c r="J80" s="45" t="s">
        <v>110</v>
      </c>
      <c r="K80" s="68"/>
      <c r="L80" s="48"/>
      <c r="M80" s="48"/>
      <c r="N80" s="49">
        <v>0.7</v>
      </c>
      <c r="O80" s="50"/>
      <c r="P80" s="50"/>
      <c r="Q80" s="51"/>
      <c r="R80" s="51"/>
      <c r="S80" s="51"/>
      <c r="T80" s="51"/>
      <c r="U80" s="17"/>
      <c r="V80" s="17"/>
      <c r="W80" s="17"/>
      <c r="X80" s="18"/>
      <c r="Y80" s="17"/>
      <c r="Z80" s="18"/>
      <c r="AA80" s="3" t="b">
        <f t="shared" si="6"/>
        <v>1</v>
      </c>
      <c r="AB80" s="19" t="e">
        <f t="shared" si="7"/>
        <v>#DIV/0!</v>
      </c>
      <c r="AC80" s="20" t="e">
        <f t="shared" si="8"/>
        <v>#DIV/0!</v>
      </c>
      <c r="AD80" s="20" t="b">
        <f t="shared" si="9"/>
        <v>1</v>
      </c>
    </row>
    <row r="81" spans="1:30" ht="24" x14ac:dyDescent="0.25">
      <c r="A81" s="40">
        <v>79</v>
      </c>
      <c r="B81" s="41" t="s">
        <v>293</v>
      </c>
      <c r="C81" s="42" t="s">
        <v>89</v>
      </c>
      <c r="D81" s="43" t="s">
        <v>160</v>
      </c>
      <c r="E81" s="44">
        <v>2609072</v>
      </c>
      <c r="F81" s="43" t="s">
        <v>71</v>
      </c>
      <c r="G81" s="45" t="s">
        <v>294</v>
      </c>
      <c r="H81" s="43" t="s">
        <v>44</v>
      </c>
      <c r="I81" s="46">
        <v>0.27700000000000002</v>
      </c>
      <c r="J81" s="45" t="s">
        <v>162</v>
      </c>
      <c r="K81" s="47">
        <v>160580.01999999999</v>
      </c>
      <c r="L81" s="48">
        <v>113612</v>
      </c>
      <c r="M81" s="48">
        <v>46968.02</v>
      </c>
      <c r="N81" s="49">
        <v>0.8</v>
      </c>
      <c r="O81" s="50">
        <v>0</v>
      </c>
      <c r="P81" s="50">
        <v>0</v>
      </c>
      <c r="Q81" s="51">
        <v>0</v>
      </c>
      <c r="R81" s="51">
        <v>0</v>
      </c>
      <c r="S81" s="51">
        <v>0</v>
      </c>
      <c r="T81" s="51">
        <f t="shared" si="10"/>
        <v>113612</v>
      </c>
      <c r="U81" s="17"/>
      <c r="V81" s="17"/>
      <c r="W81" s="17"/>
      <c r="X81" s="18"/>
      <c r="Y81" s="17"/>
      <c r="Z81" s="18"/>
      <c r="AA81" s="3" t="b">
        <f t="shared" si="6"/>
        <v>1</v>
      </c>
      <c r="AB81" s="19">
        <f t="shared" si="7"/>
        <v>0.70750000000000002</v>
      </c>
      <c r="AC81" s="20" t="b">
        <f t="shared" si="8"/>
        <v>0</v>
      </c>
      <c r="AD81" s="20" t="b">
        <f t="shared" si="9"/>
        <v>1</v>
      </c>
    </row>
    <row r="82" spans="1:30" ht="24" x14ac:dyDescent="0.25">
      <c r="A82" s="40">
        <v>80</v>
      </c>
      <c r="B82" s="41" t="s">
        <v>295</v>
      </c>
      <c r="C82" s="42" t="s">
        <v>89</v>
      </c>
      <c r="D82" s="43" t="s">
        <v>296</v>
      </c>
      <c r="E82" s="44">
        <v>2612083</v>
      </c>
      <c r="F82" s="43" t="s">
        <v>131</v>
      </c>
      <c r="G82" s="45" t="s">
        <v>297</v>
      </c>
      <c r="H82" s="43" t="s">
        <v>44</v>
      </c>
      <c r="I82" s="46">
        <v>0.26</v>
      </c>
      <c r="J82" s="45" t="s">
        <v>262</v>
      </c>
      <c r="K82" s="68">
        <v>309498.15999999997</v>
      </c>
      <c r="L82" s="48">
        <v>216648</v>
      </c>
      <c r="M82" s="48">
        <v>92850.16</v>
      </c>
      <c r="N82" s="49">
        <v>0.7</v>
      </c>
      <c r="O82" s="50">
        <v>0</v>
      </c>
      <c r="P82" s="50">
        <v>0</v>
      </c>
      <c r="Q82" s="51">
        <v>0</v>
      </c>
      <c r="R82" s="51">
        <v>0</v>
      </c>
      <c r="S82" s="51">
        <v>0</v>
      </c>
      <c r="T82" s="51">
        <f t="shared" si="10"/>
        <v>216648</v>
      </c>
      <c r="U82" s="17"/>
      <c r="V82" s="17"/>
      <c r="W82" s="17"/>
      <c r="X82" s="18"/>
      <c r="Y82" s="17"/>
      <c r="Z82" s="18"/>
      <c r="AA82" s="3" t="b">
        <f t="shared" si="6"/>
        <v>1</v>
      </c>
      <c r="AB82" s="19">
        <f t="shared" si="7"/>
        <v>0.7</v>
      </c>
      <c r="AC82" s="20" t="b">
        <f t="shared" si="8"/>
        <v>1</v>
      </c>
      <c r="AD82" s="20" t="b">
        <f t="shared" si="9"/>
        <v>1</v>
      </c>
    </row>
    <row r="83" spans="1:30" ht="24" x14ac:dyDescent="0.25">
      <c r="A83" s="40">
        <v>81</v>
      </c>
      <c r="B83" s="41" t="s">
        <v>298</v>
      </c>
      <c r="C83" s="42" t="s">
        <v>89</v>
      </c>
      <c r="D83" s="43" t="s">
        <v>299</v>
      </c>
      <c r="E83" s="44">
        <v>2605072</v>
      </c>
      <c r="F83" s="43" t="s">
        <v>47</v>
      </c>
      <c r="G83" s="45" t="s">
        <v>300</v>
      </c>
      <c r="H83" s="43" t="s">
        <v>44</v>
      </c>
      <c r="I83" s="46">
        <v>0.24</v>
      </c>
      <c r="J83" s="45" t="s">
        <v>158</v>
      </c>
      <c r="K83" s="68">
        <v>305692.03999999998</v>
      </c>
      <c r="L83" s="48">
        <v>197594</v>
      </c>
      <c r="M83" s="48">
        <v>108098.04</v>
      </c>
      <c r="N83" s="49">
        <v>0.8</v>
      </c>
      <c r="O83" s="50">
        <v>0</v>
      </c>
      <c r="P83" s="50">
        <v>0</v>
      </c>
      <c r="Q83" s="51">
        <v>0</v>
      </c>
      <c r="R83" s="51">
        <v>0</v>
      </c>
      <c r="S83" s="51">
        <v>0</v>
      </c>
      <c r="T83" s="51">
        <f t="shared" si="10"/>
        <v>197594</v>
      </c>
      <c r="U83" s="17"/>
      <c r="V83" s="17"/>
      <c r="W83" s="17"/>
      <c r="X83" s="18"/>
      <c r="Y83" s="17"/>
      <c r="Z83" s="18"/>
      <c r="AA83" s="3" t="b">
        <f t="shared" si="6"/>
        <v>1</v>
      </c>
      <c r="AB83" s="19">
        <f t="shared" si="7"/>
        <v>0.64639999999999997</v>
      </c>
      <c r="AC83" s="20" t="b">
        <f t="shared" si="8"/>
        <v>0</v>
      </c>
      <c r="AD83" s="20" t="b">
        <f t="shared" si="9"/>
        <v>1</v>
      </c>
    </row>
    <row r="84" spans="1:30" ht="36" x14ac:dyDescent="0.25">
      <c r="A84" s="40">
        <v>82</v>
      </c>
      <c r="B84" s="41" t="s">
        <v>301</v>
      </c>
      <c r="C84" s="42" t="s">
        <v>89</v>
      </c>
      <c r="D84" s="43" t="s">
        <v>282</v>
      </c>
      <c r="E84" s="44">
        <v>2607011</v>
      </c>
      <c r="F84" s="43" t="s">
        <v>147</v>
      </c>
      <c r="G84" s="45" t="s">
        <v>302</v>
      </c>
      <c r="H84" s="43" t="s">
        <v>44</v>
      </c>
      <c r="I84" s="46">
        <v>0.20799999999999999</v>
      </c>
      <c r="J84" s="45" t="s">
        <v>284</v>
      </c>
      <c r="K84" s="68">
        <v>1379643.28</v>
      </c>
      <c r="L84" s="48">
        <v>1102775</v>
      </c>
      <c r="M84" s="48">
        <v>276868.28000000003</v>
      </c>
      <c r="N84" s="49">
        <v>0.8</v>
      </c>
      <c r="O84" s="50">
        <v>0</v>
      </c>
      <c r="P84" s="50">
        <v>0</v>
      </c>
      <c r="Q84" s="51">
        <v>0</v>
      </c>
      <c r="R84" s="51">
        <v>0</v>
      </c>
      <c r="S84" s="51">
        <v>0</v>
      </c>
      <c r="T84" s="51">
        <f t="shared" si="10"/>
        <v>1102775</v>
      </c>
      <c r="U84" s="17"/>
      <c r="V84" s="17"/>
      <c r="W84" s="17"/>
      <c r="X84" s="18"/>
      <c r="Y84" s="17"/>
      <c r="Z84" s="18"/>
      <c r="AA84" s="3" t="b">
        <f t="shared" si="6"/>
        <v>1</v>
      </c>
      <c r="AB84" s="19">
        <f t="shared" si="7"/>
        <v>0.79930000000000001</v>
      </c>
      <c r="AC84" s="20" t="b">
        <f t="shared" si="8"/>
        <v>0</v>
      </c>
      <c r="AD84" s="20" t="b">
        <f t="shared" si="9"/>
        <v>1</v>
      </c>
    </row>
    <row r="85" spans="1:30" ht="24" x14ac:dyDescent="0.25">
      <c r="A85" s="40">
        <v>83</v>
      </c>
      <c r="B85" s="41" t="s">
        <v>303</v>
      </c>
      <c r="C85" s="42" t="s">
        <v>89</v>
      </c>
      <c r="D85" s="43" t="s">
        <v>27</v>
      </c>
      <c r="E85" s="44">
        <v>2604102</v>
      </c>
      <c r="F85" s="43" t="s">
        <v>22</v>
      </c>
      <c r="G85" s="45" t="s">
        <v>304</v>
      </c>
      <c r="H85" s="43" t="s">
        <v>105</v>
      </c>
      <c r="I85" s="46">
        <v>0.17</v>
      </c>
      <c r="J85" s="45" t="s">
        <v>158</v>
      </c>
      <c r="K85" s="68">
        <v>190549.81</v>
      </c>
      <c r="L85" s="48">
        <v>152439</v>
      </c>
      <c r="M85" s="48">
        <v>38110.81</v>
      </c>
      <c r="N85" s="49">
        <v>0.8</v>
      </c>
      <c r="O85" s="50">
        <v>0</v>
      </c>
      <c r="P85" s="50">
        <v>0</v>
      </c>
      <c r="Q85" s="51">
        <v>0</v>
      </c>
      <c r="R85" s="51">
        <v>0</v>
      </c>
      <c r="S85" s="51">
        <v>0</v>
      </c>
      <c r="T85" s="51">
        <f t="shared" si="10"/>
        <v>152439</v>
      </c>
      <c r="U85" s="17"/>
      <c r="V85" s="17"/>
      <c r="W85" s="17"/>
      <c r="X85" s="18"/>
      <c r="Y85" s="17"/>
      <c r="Z85" s="18"/>
      <c r="AA85" s="3" t="b">
        <f t="shared" si="6"/>
        <v>1</v>
      </c>
      <c r="AB85" s="19">
        <f t="shared" si="7"/>
        <v>0.8</v>
      </c>
      <c r="AC85" s="20" t="b">
        <f t="shared" si="8"/>
        <v>1</v>
      </c>
      <c r="AD85" s="20" t="b">
        <f t="shared" si="9"/>
        <v>1</v>
      </c>
    </row>
    <row r="86" spans="1:30" ht="24" x14ac:dyDescent="0.25">
      <c r="A86" s="40">
        <v>84</v>
      </c>
      <c r="B86" s="41" t="s">
        <v>305</v>
      </c>
      <c r="C86" s="42" t="s">
        <v>89</v>
      </c>
      <c r="D86" s="43" t="s">
        <v>219</v>
      </c>
      <c r="E86" s="44">
        <v>2612073</v>
      </c>
      <c r="F86" s="43" t="s">
        <v>131</v>
      </c>
      <c r="G86" s="45" t="s">
        <v>306</v>
      </c>
      <c r="H86" s="43" t="s">
        <v>44</v>
      </c>
      <c r="I86" s="46">
        <v>0.16900000000000001</v>
      </c>
      <c r="J86" s="45" t="s">
        <v>144</v>
      </c>
      <c r="K86" s="47">
        <v>672059.7</v>
      </c>
      <c r="L86" s="48">
        <v>537647</v>
      </c>
      <c r="M86" s="48">
        <v>134412.70000000001</v>
      </c>
      <c r="N86" s="49">
        <v>0.8</v>
      </c>
      <c r="O86" s="50">
        <v>0</v>
      </c>
      <c r="P86" s="50">
        <v>0</v>
      </c>
      <c r="Q86" s="51">
        <v>0</v>
      </c>
      <c r="R86" s="51">
        <v>0</v>
      </c>
      <c r="S86" s="51">
        <v>0</v>
      </c>
      <c r="T86" s="51">
        <f t="shared" si="10"/>
        <v>537647</v>
      </c>
      <c r="U86" s="17"/>
      <c r="V86" s="17"/>
      <c r="W86" s="17"/>
      <c r="X86" s="18"/>
      <c r="Y86" s="17"/>
      <c r="Z86" s="18"/>
      <c r="AA86" s="3" t="b">
        <f t="shared" si="6"/>
        <v>1</v>
      </c>
      <c r="AB86" s="19">
        <f t="shared" si="7"/>
        <v>0.8</v>
      </c>
      <c r="AC86" s="20" t="b">
        <f t="shared" si="8"/>
        <v>1</v>
      </c>
      <c r="AD86" s="20" t="b">
        <f t="shared" si="9"/>
        <v>1</v>
      </c>
    </row>
    <row r="87" spans="1:30" ht="24" x14ac:dyDescent="0.25">
      <c r="A87" s="4">
        <v>85</v>
      </c>
      <c r="B87" s="53" t="s">
        <v>307</v>
      </c>
      <c r="C87" s="54" t="s">
        <v>98</v>
      </c>
      <c r="D87" s="55" t="s">
        <v>21</v>
      </c>
      <c r="E87" s="56">
        <v>2604033</v>
      </c>
      <c r="F87" s="55" t="s">
        <v>22</v>
      </c>
      <c r="G87" s="57" t="s">
        <v>308</v>
      </c>
      <c r="H87" s="55" t="s">
        <v>24</v>
      </c>
      <c r="I87" s="58">
        <v>0.16</v>
      </c>
      <c r="J87" s="57" t="s">
        <v>278</v>
      </c>
      <c r="K87" s="79">
        <v>1230884.1000000001</v>
      </c>
      <c r="L87" s="60">
        <v>984707</v>
      </c>
      <c r="M87" s="60">
        <f>K87-L87</f>
        <v>246177.10000000009</v>
      </c>
      <c r="N87" s="61">
        <v>0.8</v>
      </c>
      <c r="O87" s="62">
        <v>0</v>
      </c>
      <c r="P87" s="62">
        <v>0</v>
      </c>
      <c r="Q87" s="63">
        <v>0</v>
      </c>
      <c r="R87" s="63">
        <v>0</v>
      </c>
      <c r="S87" s="63">
        <v>0</v>
      </c>
      <c r="T87" s="64">
        <v>2800</v>
      </c>
      <c r="U87" s="64">
        <v>16800</v>
      </c>
      <c r="V87" s="64">
        <v>965107</v>
      </c>
      <c r="W87" s="17"/>
      <c r="X87" s="18"/>
      <c r="Y87" s="17"/>
      <c r="Z87" s="18"/>
      <c r="AA87" s="3" t="b">
        <f t="shared" si="6"/>
        <v>1</v>
      </c>
      <c r="AB87" s="19">
        <f t="shared" si="7"/>
        <v>0.8</v>
      </c>
      <c r="AC87" s="20" t="b">
        <f t="shared" si="8"/>
        <v>1</v>
      </c>
      <c r="AD87" s="20" t="b">
        <f t="shared" si="9"/>
        <v>1</v>
      </c>
    </row>
    <row r="88" spans="1:30" ht="24" x14ac:dyDescent="0.25">
      <c r="A88" s="40">
        <v>86</v>
      </c>
      <c r="B88" s="41" t="s">
        <v>309</v>
      </c>
      <c r="C88" s="42" t="s">
        <v>89</v>
      </c>
      <c r="D88" s="43" t="s">
        <v>236</v>
      </c>
      <c r="E88" s="44">
        <v>2609011</v>
      </c>
      <c r="F88" s="43" t="s">
        <v>71</v>
      </c>
      <c r="G88" s="45" t="s">
        <v>310</v>
      </c>
      <c r="H88" s="43" t="s">
        <v>105</v>
      </c>
      <c r="I88" s="46">
        <v>0.14899999999999999</v>
      </c>
      <c r="J88" s="45" t="s">
        <v>238</v>
      </c>
      <c r="K88" s="68">
        <v>298905.53000000003</v>
      </c>
      <c r="L88" s="48">
        <v>209233</v>
      </c>
      <c r="M88" s="48">
        <v>89672.53</v>
      </c>
      <c r="N88" s="49">
        <v>0.7</v>
      </c>
      <c r="O88" s="50">
        <v>0</v>
      </c>
      <c r="P88" s="50">
        <v>0</v>
      </c>
      <c r="Q88" s="51">
        <v>0</v>
      </c>
      <c r="R88" s="51">
        <v>0</v>
      </c>
      <c r="S88" s="51">
        <v>0</v>
      </c>
      <c r="T88" s="51">
        <f>L88</f>
        <v>209233</v>
      </c>
      <c r="U88" s="17"/>
      <c r="V88" s="17"/>
      <c r="W88" s="17"/>
      <c r="X88" s="18"/>
      <c r="Y88" s="17"/>
      <c r="Z88" s="18"/>
      <c r="AA88" s="3" t="b">
        <f t="shared" si="6"/>
        <v>1</v>
      </c>
      <c r="AB88" s="19">
        <f t="shared" si="7"/>
        <v>0.7</v>
      </c>
      <c r="AC88" s="20" t="b">
        <f t="shared" si="8"/>
        <v>1</v>
      </c>
      <c r="AD88" s="20" t="b">
        <f t="shared" si="9"/>
        <v>1</v>
      </c>
    </row>
    <row r="89" spans="1:30" x14ac:dyDescent="0.25">
      <c r="A89" s="40">
        <v>87</v>
      </c>
      <c r="B89" s="41" t="s">
        <v>311</v>
      </c>
      <c r="C89" s="42" t="s">
        <v>89</v>
      </c>
      <c r="D89" s="43" t="s">
        <v>219</v>
      </c>
      <c r="E89" s="44">
        <v>2612073</v>
      </c>
      <c r="F89" s="43" t="s">
        <v>131</v>
      </c>
      <c r="G89" s="45" t="s">
        <v>312</v>
      </c>
      <c r="H89" s="43" t="s">
        <v>24</v>
      </c>
      <c r="I89" s="82">
        <v>0.1</v>
      </c>
      <c r="J89" s="45" t="s">
        <v>262</v>
      </c>
      <c r="K89" s="47">
        <v>302994.28000000003</v>
      </c>
      <c r="L89" s="48">
        <v>242395</v>
      </c>
      <c r="M89" s="48">
        <v>60599.280000000028</v>
      </c>
      <c r="N89" s="49">
        <v>0.8</v>
      </c>
      <c r="O89" s="50">
        <v>0</v>
      </c>
      <c r="P89" s="50">
        <v>0</v>
      </c>
      <c r="Q89" s="51">
        <v>0</v>
      </c>
      <c r="R89" s="51">
        <v>0</v>
      </c>
      <c r="S89" s="51">
        <v>0</v>
      </c>
      <c r="T89" s="51">
        <f>L89</f>
        <v>242395</v>
      </c>
      <c r="U89" s="17"/>
      <c r="V89" s="17"/>
      <c r="W89" s="17"/>
      <c r="X89" s="18"/>
      <c r="Y89" s="17"/>
      <c r="Z89" s="18"/>
      <c r="AA89" s="3" t="b">
        <f t="shared" si="6"/>
        <v>1</v>
      </c>
      <c r="AB89" s="19">
        <f t="shared" si="7"/>
        <v>0.8</v>
      </c>
      <c r="AC89" s="20" t="b">
        <f t="shared" si="8"/>
        <v>1</v>
      </c>
      <c r="AD89" s="20" t="b">
        <f t="shared" si="9"/>
        <v>1</v>
      </c>
    </row>
    <row r="90" spans="1:30" ht="24" x14ac:dyDescent="0.25">
      <c r="A90" s="40">
        <v>88</v>
      </c>
      <c r="B90" s="69" t="s">
        <v>313</v>
      </c>
      <c r="C90" s="42" t="s">
        <v>89</v>
      </c>
      <c r="D90" s="70" t="s">
        <v>27</v>
      </c>
      <c r="E90" s="71">
        <v>2604102</v>
      </c>
      <c r="F90" s="70" t="s">
        <v>22</v>
      </c>
      <c r="G90" s="72" t="s">
        <v>314</v>
      </c>
      <c r="H90" s="70" t="s">
        <v>105</v>
      </c>
      <c r="I90" s="73">
        <v>7.5999999999999998E-2</v>
      </c>
      <c r="J90" s="72" t="s">
        <v>158</v>
      </c>
      <c r="K90" s="80">
        <v>104532.2</v>
      </c>
      <c r="L90" s="75">
        <v>83625</v>
      </c>
      <c r="M90" s="75">
        <v>20907.2</v>
      </c>
      <c r="N90" s="76">
        <v>0.8</v>
      </c>
      <c r="O90" s="50">
        <v>0</v>
      </c>
      <c r="P90" s="50">
        <v>0</v>
      </c>
      <c r="Q90" s="51">
        <v>0</v>
      </c>
      <c r="R90" s="51">
        <v>0</v>
      </c>
      <c r="S90" s="51">
        <v>0</v>
      </c>
      <c r="T90" s="51">
        <f>L90</f>
        <v>83625</v>
      </c>
      <c r="U90" s="17"/>
      <c r="V90" s="17"/>
      <c r="W90" s="17"/>
      <c r="X90" s="18"/>
      <c r="Y90" s="17"/>
      <c r="Z90" s="18"/>
      <c r="AA90" s="3" t="b">
        <f t="shared" si="6"/>
        <v>1</v>
      </c>
      <c r="AB90" s="19">
        <f t="shared" si="7"/>
        <v>0.8</v>
      </c>
      <c r="AC90" s="20" t="b">
        <f t="shared" si="8"/>
        <v>1</v>
      </c>
      <c r="AD90" s="20" t="b">
        <f t="shared" si="9"/>
        <v>1</v>
      </c>
    </row>
    <row r="91" spans="1:30" ht="24" x14ac:dyDescent="0.25">
      <c r="A91" s="40">
        <v>89</v>
      </c>
      <c r="B91" s="41" t="s">
        <v>315</v>
      </c>
      <c r="C91" s="42" t="s">
        <v>89</v>
      </c>
      <c r="D91" s="43" t="s">
        <v>116</v>
      </c>
      <c r="E91" s="44">
        <v>2611032</v>
      </c>
      <c r="F91" s="43" t="s">
        <v>103</v>
      </c>
      <c r="G91" s="45" t="s">
        <v>316</v>
      </c>
      <c r="H91" s="43" t="s">
        <v>105</v>
      </c>
      <c r="I91" s="46">
        <v>1.3740000000000001</v>
      </c>
      <c r="J91" s="45" t="s">
        <v>118</v>
      </c>
      <c r="K91" s="47">
        <v>3098609.48</v>
      </c>
      <c r="L91" s="48">
        <v>2478887</v>
      </c>
      <c r="M91" s="48">
        <v>619722.48</v>
      </c>
      <c r="N91" s="49">
        <v>0.8</v>
      </c>
      <c r="O91" s="50">
        <v>0</v>
      </c>
      <c r="P91" s="50">
        <v>0</v>
      </c>
      <c r="Q91" s="51">
        <v>0</v>
      </c>
      <c r="R91" s="51">
        <v>0</v>
      </c>
      <c r="S91" s="51">
        <v>0</v>
      </c>
      <c r="T91" s="51">
        <f t="shared" ref="T91:T98" si="11">L91</f>
        <v>2478887</v>
      </c>
      <c r="U91" s="83"/>
      <c r="V91" s="83"/>
      <c r="W91" s="84"/>
      <c r="X91" s="18"/>
      <c r="Y91" s="84"/>
      <c r="Z91" s="18"/>
      <c r="AA91" s="3" t="b">
        <f t="shared" si="6"/>
        <v>1</v>
      </c>
      <c r="AB91" s="19">
        <f t="shared" si="7"/>
        <v>0.8</v>
      </c>
      <c r="AC91" s="20" t="b">
        <f t="shared" si="8"/>
        <v>1</v>
      </c>
      <c r="AD91" s="20" t="b">
        <f t="shared" si="9"/>
        <v>1</v>
      </c>
    </row>
    <row r="92" spans="1:30" ht="36" x14ac:dyDescent="0.25">
      <c r="A92" s="40">
        <v>90</v>
      </c>
      <c r="B92" s="41" t="s">
        <v>317</v>
      </c>
      <c r="C92" s="42" t="s">
        <v>89</v>
      </c>
      <c r="D92" s="43" t="s">
        <v>318</v>
      </c>
      <c r="E92" s="44">
        <v>2601072</v>
      </c>
      <c r="F92" s="43" t="s">
        <v>39</v>
      </c>
      <c r="G92" s="45" t="s">
        <v>319</v>
      </c>
      <c r="H92" s="43" t="s">
        <v>44</v>
      </c>
      <c r="I92" s="46">
        <v>1.3540000000000001</v>
      </c>
      <c r="J92" s="45" t="s">
        <v>158</v>
      </c>
      <c r="K92" s="47">
        <v>1952299.64</v>
      </c>
      <c r="L92" s="48">
        <v>1366609</v>
      </c>
      <c r="M92" s="48">
        <v>585690.6399999999</v>
      </c>
      <c r="N92" s="49">
        <v>0.7</v>
      </c>
      <c r="O92" s="50">
        <v>0</v>
      </c>
      <c r="P92" s="50">
        <v>0</v>
      </c>
      <c r="Q92" s="51">
        <v>0</v>
      </c>
      <c r="R92" s="51">
        <v>0</v>
      </c>
      <c r="S92" s="51">
        <v>0</v>
      </c>
      <c r="T92" s="51">
        <f t="shared" si="11"/>
        <v>1366609</v>
      </c>
      <c r="U92" s="83"/>
      <c r="V92" s="83"/>
      <c r="W92" s="84"/>
      <c r="X92" s="18"/>
      <c r="Y92" s="84"/>
      <c r="Z92" s="18"/>
      <c r="AA92" s="3" t="b">
        <f t="shared" si="6"/>
        <v>1</v>
      </c>
      <c r="AB92" s="19">
        <f t="shared" si="7"/>
        <v>0.7</v>
      </c>
      <c r="AC92" s="20" t="b">
        <f t="shared" si="8"/>
        <v>1</v>
      </c>
      <c r="AD92" s="20" t="b">
        <f t="shared" si="9"/>
        <v>1</v>
      </c>
    </row>
    <row r="93" spans="1:30" x14ac:dyDescent="0.25">
      <c r="A93" s="40">
        <v>91</v>
      </c>
      <c r="B93" s="41" t="s">
        <v>320</v>
      </c>
      <c r="C93" s="42" t="s">
        <v>89</v>
      </c>
      <c r="D93" s="43" t="s">
        <v>156</v>
      </c>
      <c r="E93" s="44">
        <v>2604123</v>
      </c>
      <c r="F93" s="43" t="s">
        <v>22</v>
      </c>
      <c r="G93" s="45" t="s">
        <v>321</v>
      </c>
      <c r="H93" s="43" t="s">
        <v>105</v>
      </c>
      <c r="I93" s="46">
        <v>1.1459999999999999</v>
      </c>
      <c r="J93" s="45" t="s">
        <v>158</v>
      </c>
      <c r="K93" s="47">
        <v>1378020.66</v>
      </c>
      <c r="L93" s="48">
        <v>964614</v>
      </c>
      <c r="M93" s="48">
        <v>413406.66</v>
      </c>
      <c r="N93" s="49">
        <v>0.7</v>
      </c>
      <c r="O93" s="50">
        <v>0</v>
      </c>
      <c r="P93" s="50">
        <v>0</v>
      </c>
      <c r="Q93" s="51">
        <v>0</v>
      </c>
      <c r="R93" s="51">
        <v>0</v>
      </c>
      <c r="S93" s="51">
        <v>0</v>
      </c>
      <c r="T93" s="51">
        <f t="shared" si="11"/>
        <v>964614</v>
      </c>
      <c r="U93" s="83"/>
      <c r="V93" s="83"/>
      <c r="W93" s="84"/>
      <c r="X93" s="18"/>
      <c r="Y93" s="84"/>
      <c r="Z93" s="18"/>
      <c r="AA93" s="3" t="b">
        <f t="shared" si="6"/>
        <v>1</v>
      </c>
      <c r="AB93" s="19">
        <f t="shared" si="7"/>
        <v>0.7</v>
      </c>
      <c r="AC93" s="20" t="b">
        <f t="shared" si="8"/>
        <v>1</v>
      </c>
      <c r="AD93" s="20" t="b">
        <f t="shared" si="9"/>
        <v>1</v>
      </c>
    </row>
    <row r="94" spans="1:30" ht="24" x14ac:dyDescent="0.25">
      <c r="A94" s="40">
        <v>92</v>
      </c>
      <c r="B94" s="41" t="s">
        <v>322</v>
      </c>
      <c r="C94" s="42" t="s">
        <v>89</v>
      </c>
      <c r="D94" s="43" t="s">
        <v>323</v>
      </c>
      <c r="E94" s="44">
        <v>2604023</v>
      </c>
      <c r="F94" s="43" t="s">
        <v>22</v>
      </c>
      <c r="G94" s="45" t="s">
        <v>324</v>
      </c>
      <c r="H94" s="43" t="s">
        <v>105</v>
      </c>
      <c r="I94" s="46">
        <v>0.77</v>
      </c>
      <c r="J94" s="45" t="s">
        <v>272</v>
      </c>
      <c r="K94" s="47">
        <v>682752.73</v>
      </c>
      <c r="L94" s="48">
        <v>477926</v>
      </c>
      <c r="M94" s="48">
        <v>204826.73</v>
      </c>
      <c r="N94" s="49">
        <v>0.7</v>
      </c>
      <c r="O94" s="50">
        <v>0</v>
      </c>
      <c r="P94" s="50">
        <v>0</v>
      </c>
      <c r="Q94" s="51">
        <v>0</v>
      </c>
      <c r="R94" s="51">
        <v>0</v>
      </c>
      <c r="S94" s="51">
        <v>0</v>
      </c>
      <c r="T94" s="51">
        <f t="shared" si="11"/>
        <v>477926</v>
      </c>
      <c r="U94" s="83"/>
      <c r="V94" s="83"/>
      <c r="W94" s="84"/>
      <c r="X94" s="18"/>
      <c r="Y94" s="84"/>
      <c r="Z94" s="18"/>
      <c r="AA94" s="3" t="b">
        <f t="shared" si="6"/>
        <v>1</v>
      </c>
      <c r="AB94" s="19">
        <f t="shared" si="7"/>
        <v>0.7</v>
      </c>
      <c r="AC94" s="20" t="b">
        <f t="shared" si="8"/>
        <v>1</v>
      </c>
      <c r="AD94" s="20" t="b">
        <f t="shared" si="9"/>
        <v>1</v>
      </c>
    </row>
    <row r="95" spans="1:30" ht="24" x14ac:dyDescent="0.25">
      <c r="A95" s="40">
        <v>93</v>
      </c>
      <c r="B95" s="41" t="s">
        <v>325</v>
      </c>
      <c r="C95" s="42" t="s">
        <v>89</v>
      </c>
      <c r="D95" s="43" t="s">
        <v>170</v>
      </c>
      <c r="E95" s="44">
        <v>2604092</v>
      </c>
      <c r="F95" s="43" t="s">
        <v>22</v>
      </c>
      <c r="G95" s="45" t="s">
        <v>326</v>
      </c>
      <c r="H95" s="43" t="s">
        <v>44</v>
      </c>
      <c r="I95" s="46">
        <v>0.64</v>
      </c>
      <c r="J95" s="45" t="s">
        <v>327</v>
      </c>
      <c r="K95" s="47">
        <v>485950.84</v>
      </c>
      <c r="L95" s="48">
        <v>388760</v>
      </c>
      <c r="M95" s="48">
        <v>97190.84</v>
      </c>
      <c r="N95" s="49">
        <v>0.8</v>
      </c>
      <c r="O95" s="50">
        <v>0</v>
      </c>
      <c r="P95" s="50">
        <v>0</v>
      </c>
      <c r="Q95" s="51">
        <v>0</v>
      </c>
      <c r="R95" s="51">
        <v>0</v>
      </c>
      <c r="S95" s="51">
        <v>0</v>
      </c>
      <c r="T95" s="51">
        <f t="shared" si="11"/>
        <v>388760</v>
      </c>
      <c r="U95" s="83"/>
      <c r="V95" s="83"/>
      <c r="W95" s="84"/>
      <c r="X95" s="18"/>
      <c r="Y95" s="84"/>
      <c r="Z95" s="18"/>
      <c r="AA95" s="3" t="b">
        <f t="shared" si="6"/>
        <v>1</v>
      </c>
      <c r="AB95" s="19">
        <f t="shared" si="7"/>
        <v>0.8</v>
      </c>
      <c r="AC95" s="20" t="b">
        <f t="shared" si="8"/>
        <v>1</v>
      </c>
      <c r="AD95" s="20" t="b">
        <f t="shared" si="9"/>
        <v>1</v>
      </c>
    </row>
    <row r="96" spans="1:30" ht="24" x14ac:dyDescent="0.25">
      <c r="A96" s="40">
        <v>94</v>
      </c>
      <c r="B96" s="41" t="s">
        <v>328</v>
      </c>
      <c r="C96" s="42" t="s">
        <v>89</v>
      </c>
      <c r="D96" s="43" t="s">
        <v>70</v>
      </c>
      <c r="E96" s="44">
        <v>2609033</v>
      </c>
      <c r="F96" s="43" t="s">
        <v>71</v>
      </c>
      <c r="G96" s="45" t="s">
        <v>329</v>
      </c>
      <c r="H96" s="43" t="s">
        <v>24</v>
      </c>
      <c r="I96" s="46">
        <v>0.63300000000000001</v>
      </c>
      <c r="J96" s="45" t="s">
        <v>194</v>
      </c>
      <c r="K96" s="47">
        <v>575933.53</v>
      </c>
      <c r="L96" s="48">
        <v>460746</v>
      </c>
      <c r="M96" s="48">
        <v>115187.53</v>
      </c>
      <c r="N96" s="49">
        <v>0.8</v>
      </c>
      <c r="O96" s="50">
        <v>0</v>
      </c>
      <c r="P96" s="50">
        <v>0</v>
      </c>
      <c r="Q96" s="51">
        <v>0</v>
      </c>
      <c r="R96" s="51">
        <v>0</v>
      </c>
      <c r="S96" s="51">
        <v>0</v>
      </c>
      <c r="T96" s="51">
        <f t="shared" si="11"/>
        <v>460746</v>
      </c>
      <c r="U96" s="83"/>
      <c r="V96" s="83"/>
      <c r="W96" s="84"/>
      <c r="X96" s="18"/>
      <c r="Y96" s="84"/>
      <c r="Z96" s="18"/>
      <c r="AA96" s="3" t="b">
        <f t="shared" si="6"/>
        <v>1</v>
      </c>
      <c r="AB96" s="19">
        <f t="shared" si="7"/>
        <v>0.8</v>
      </c>
      <c r="AC96" s="20" t="b">
        <f t="shared" si="8"/>
        <v>1</v>
      </c>
      <c r="AD96" s="20" t="b">
        <f t="shared" si="9"/>
        <v>1</v>
      </c>
    </row>
    <row r="97" spans="1:30" ht="24" x14ac:dyDescent="0.25">
      <c r="A97" s="40">
        <v>95</v>
      </c>
      <c r="B97" s="41" t="s">
        <v>330</v>
      </c>
      <c r="C97" s="42" t="s">
        <v>89</v>
      </c>
      <c r="D97" s="43" t="s">
        <v>331</v>
      </c>
      <c r="E97" s="44">
        <v>2612022</v>
      </c>
      <c r="F97" s="43" t="s">
        <v>131</v>
      </c>
      <c r="G97" s="45" t="s">
        <v>332</v>
      </c>
      <c r="H97" s="43" t="s">
        <v>105</v>
      </c>
      <c r="I97" s="46">
        <v>0.61</v>
      </c>
      <c r="J97" s="45" t="s">
        <v>158</v>
      </c>
      <c r="K97" s="47">
        <v>226799.52</v>
      </c>
      <c r="L97" s="48">
        <v>181439</v>
      </c>
      <c r="M97" s="48">
        <v>45360.52</v>
      </c>
      <c r="N97" s="49">
        <v>0.8</v>
      </c>
      <c r="O97" s="50">
        <v>0</v>
      </c>
      <c r="P97" s="50">
        <v>0</v>
      </c>
      <c r="Q97" s="51">
        <v>0</v>
      </c>
      <c r="R97" s="51">
        <v>0</v>
      </c>
      <c r="S97" s="51">
        <v>0</v>
      </c>
      <c r="T97" s="51">
        <f t="shared" si="11"/>
        <v>181439</v>
      </c>
      <c r="U97" s="83"/>
      <c r="V97" s="83"/>
      <c r="W97" s="84"/>
      <c r="X97" s="18"/>
      <c r="Y97" s="84"/>
      <c r="Z97" s="18"/>
      <c r="AA97" s="3" t="b">
        <f t="shared" si="6"/>
        <v>1</v>
      </c>
      <c r="AB97" s="19">
        <f t="shared" si="7"/>
        <v>0.8</v>
      </c>
      <c r="AC97" s="20" t="b">
        <f t="shared" si="8"/>
        <v>1</v>
      </c>
      <c r="AD97" s="20" t="b">
        <f t="shared" si="9"/>
        <v>1</v>
      </c>
    </row>
    <row r="98" spans="1:30" ht="24" x14ac:dyDescent="0.25">
      <c r="A98" s="40">
        <v>96</v>
      </c>
      <c r="B98" s="41" t="s">
        <v>333</v>
      </c>
      <c r="C98" s="42" t="s">
        <v>89</v>
      </c>
      <c r="D98" s="43" t="s">
        <v>334</v>
      </c>
      <c r="E98" s="44">
        <v>2607022</v>
      </c>
      <c r="F98" s="43" t="s">
        <v>147</v>
      </c>
      <c r="G98" s="45" t="s">
        <v>335</v>
      </c>
      <c r="H98" s="43" t="s">
        <v>105</v>
      </c>
      <c r="I98" s="46">
        <v>0.60699999999999998</v>
      </c>
      <c r="J98" s="45" t="s">
        <v>221</v>
      </c>
      <c r="K98" s="47">
        <v>337226.52</v>
      </c>
      <c r="L98" s="48">
        <v>236058</v>
      </c>
      <c r="M98" s="48">
        <v>101168.52</v>
      </c>
      <c r="N98" s="49">
        <v>0.7</v>
      </c>
      <c r="O98" s="50">
        <v>0</v>
      </c>
      <c r="P98" s="50">
        <v>0</v>
      </c>
      <c r="Q98" s="51">
        <v>0</v>
      </c>
      <c r="R98" s="51">
        <v>0</v>
      </c>
      <c r="S98" s="51">
        <v>0</v>
      </c>
      <c r="T98" s="51">
        <f t="shared" si="11"/>
        <v>236058</v>
      </c>
      <c r="U98" s="84"/>
      <c r="V98" s="84"/>
      <c r="W98" s="84"/>
      <c r="X98" s="18"/>
      <c r="Y98" s="84"/>
      <c r="Z98" s="18"/>
      <c r="AA98" s="3" t="b">
        <f t="shared" si="6"/>
        <v>1</v>
      </c>
      <c r="AB98" s="19">
        <f t="shared" si="7"/>
        <v>0.7</v>
      </c>
      <c r="AC98" s="20" t="b">
        <f t="shared" si="8"/>
        <v>1</v>
      </c>
      <c r="AD98" s="20" t="b">
        <f t="shared" si="9"/>
        <v>1</v>
      </c>
    </row>
    <row r="99" spans="1:30" ht="24" x14ac:dyDescent="0.25">
      <c r="A99" s="4">
        <v>97</v>
      </c>
      <c r="B99" s="53" t="s">
        <v>336</v>
      </c>
      <c r="C99" s="54" t="s">
        <v>98</v>
      </c>
      <c r="D99" s="55" t="s">
        <v>38</v>
      </c>
      <c r="E99" s="56">
        <v>2601013</v>
      </c>
      <c r="F99" s="55" t="s">
        <v>39</v>
      </c>
      <c r="G99" s="57" t="s">
        <v>337</v>
      </c>
      <c r="H99" s="55" t="s">
        <v>24</v>
      </c>
      <c r="I99" s="58">
        <v>0.58699999999999997</v>
      </c>
      <c r="J99" s="57" t="s">
        <v>100</v>
      </c>
      <c r="K99" s="59">
        <v>5864114.9000000004</v>
      </c>
      <c r="L99" s="60">
        <v>4691291</v>
      </c>
      <c r="M99" s="60">
        <v>1172823.8999999999</v>
      </c>
      <c r="N99" s="61">
        <v>0.8</v>
      </c>
      <c r="O99" s="62">
        <v>0</v>
      </c>
      <c r="P99" s="62">
        <v>0</v>
      </c>
      <c r="Q99" s="63">
        <v>0</v>
      </c>
      <c r="R99" s="63">
        <v>0</v>
      </c>
      <c r="S99" s="63">
        <v>0</v>
      </c>
      <c r="T99" s="64">
        <v>508922</v>
      </c>
      <c r="U99" s="64">
        <v>3562453</v>
      </c>
      <c r="V99" s="64">
        <v>619916</v>
      </c>
      <c r="W99" s="84"/>
      <c r="X99" s="18"/>
      <c r="Y99" s="84"/>
      <c r="Z99" s="18"/>
      <c r="AA99" s="3" t="b">
        <f t="shared" si="6"/>
        <v>1</v>
      </c>
      <c r="AB99" s="19">
        <f t="shared" si="7"/>
        <v>0.8</v>
      </c>
      <c r="AC99" s="20" t="b">
        <f t="shared" si="8"/>
        <v>1</v>
      </c>
      <c r="AD99" s="20" t="b">
        <f t="shared" si="9"/>
        <v>1</v>
      </c>
    </row>
    <row r="100" spans="1:30" ht="24" x14ac:dyDescent="0.25">
      <c r="A100" s="40">
        <v>98</v>
      </c>
      <c r="B100" s="41" t="s">
        <v>338</v>
      </c>
      <c r="C100" s="42" t="s">
        <v>89</v>
      </c>
      <c r="D100" s="43" t="s">
        <v>288</v>
      </c>
      <c r="E100" s="44">
        <v>2604182</v>
      </c>
      <c r="F100" s="43" t="s">
        <v>22</v>
      </c>
      <c r="G100" s="45" t="s">
        <v>339</v>
      </c>
      <c r="H100" s="43" t="s">
        <v>24</v>
      </c>
      <c r="I100" s="82">
        <v>0.57799999999999996</v>
      </c>
      <c r="J100" s="45" t="s">
        <v>133</v>
      </c>
      <c r="K100" s="47">
        <v>1318335.24</v>
      </c>
      <c r="L100" s="48">
        <v>1054668</v>
      </c>
      <c r="M100" s="48">
        <v>263667.24</v>
      </c>
      <c r="N100" s="49">
        <v>0.8</v>
      </c>
      <c r="O100" s="50">
        <v>0</v>
      </c>
      <c r="P100" s="50">
        <v>0</v>
      </c>
      <c r="Q100" s="51">
        <v>0</v>
      </c>
      <c r="R100" s="51">
        <v>0</v>
      </c>
      <c r="S100" s="51">
        <v>0</v>
      </c>
      <c r="T100" s="51">
        <f t="shared" ref="T100:T108" si="12">L100</f>
        <v>1054668</v>
      </c>
      <c r="U100" s="64"/>
      <c r="V100" s="64"/>
      <c r="W100" s="84"/>
      <c r="X100" s="18"/>
      <c r="Y100" s="84"/>
      <c r="Z100" s="18"/>
      <c r="AA100" s="3" t="b">
        <f t="shared" si="6"/>
        <v>1</v>
      </c>
      <c r="AB100" s="19">
        <f t="shared" si="7"/>
        <v>0.8</v>
      </c>
      <c r="AC100" s="20" t="b">
        <f t="shared" si="8"/>
        <v>1</v>
      </c>
      <c r="AD100" s="20" t="b">
        <f t="shared" si="9"/>
        <v>1</v>
      </c>
    </row>
    <row r="101" spans="1:30" x14ac:dyDescent="0.25">
      <c r="A101" s="40">
        <v>99</v>
      </c>
      <c r="B101" s="41" t="s">
        <v>340</v>
      </c>
      <c r="C101" s="42" t="s">
        <v>89</v>
      </c>
      <c r="D101" s="43" t="s">
        <v>341</v>
      </c>
      <c r="E101" s="44">
        <v>2604143</v>
      </c>
      <c r="F101" s="43" t="s">
        <v>22</v>
      </c>
      <c r="G101" s="45" t="s">
        <v>342</v>
      </c>
      <c r="H101" s="43" t="s">
        <v>44</v>
      </c>
      <c r="I101" s="46">
        <v>0.56799999999999995</v>
      </c>
      <c r="J101" s="45" t="s">
        <v>122</v>
      </c>
      <c r="K101" s="47">
        <v>1837563.65</v>
      </c>
      <c r="L101" s="48">
        <v>1470050</v>
      </c>
      <c r="M101" s="48">
        <v>367513.65</v>
      </c>
      <c r="N101" s="49">
        <v>0.8</v>
      </c>
      <c r="O101" s="50">
        <v>0</v>
      </c>
      <c r="P101" s="50">
        <v>0</v>
      </c>
      <c r="Q101" s="51">
        <v>0</v>
      </c>
      <c r="R101" s="51">
        <v>0</v>
      </c>
      <c r="S101" s="51">
        <v>0</v>
      </c>
      <c r="T101" s="51">
        <f t="shared" si="12"/>
        <v>1470050</v>
      </c>
      <c r="U101" s="64"/>
      <c r="V101" s="64"/>
      <c r="W101" s="84"/>
      <c r="X101" s="18"/>
      <c r="Y101" s="84"/>
      <c r="Z101" s="18"/>
      <c r="AA101" s="3" t="b">
        <f t="shared" si="6"/>
        <v>1</v>
      </c>
      <c r="AB101" s="19">
        <f t="shared" si="7"/>
        <v>0.8</v>
      </c>
      <c r="AC101" s="20" t="b">
        <f t="shared" si="8"/>
        <v>1</v>
      </c>
      <c r="AD101" s="20" t="b">
        <f t="shared" si="9"/>
        <v>1</v>
      </c>
    </row>
    <row r="102" spans="1:30" ht="24" x14ac:dyDescent="0.25">
      <c r="A102" s="40">
        <v>100</v>
      </c>
      <c r="B102" s="41" t="s">
        <v>343</v>
      </c>
      <c r="C102" s="42" t="s">
        <v>89</v>
      </c>
      <c r="D102" s="43" t="s">
        <v>288</v>
      </c>
      <c r="E102" s="44">
        <v>2604182</v>
      </c>
      <c r="F102" s="43" t="s">
        <v>22</v>
      </c>
      <c r="G102" s="45" t="s">
        <v>344</v>
      </c>
      <c r="H102" s="43" t="s">
        <v>24</v>
      </c>
      <c r="I102" s="46">
        <v>0.44</v>
      </c>
      <c r="J102" s="45" t="s">
        <v>133</v>
      </c>
      <c r="K102" s="47">
        <v>2001694.28</v>
      </c>
      <c r="L102" s="48">
        <v>1601355</v>
      </c>
      <c r="M102" s="48">
        <v>400339.28</v>
      </c>
      <c r="N102" s="49">
        <v>0.8</v>
      </c>
      <c r="O102" s="50">
        <v>0</v>
      </c>
      <c r="P102" s="50">
        <v>0</v>
      </c>
      <c r="Q102" s="51">
        <v>0</v>
      </c>
      <c r="R102" s="51">
        <v>0</v>
      </c>
      <c r="S102" s="51">
        <v>0</v>
      </c>
      <c r="T102" s="51">
        <f t="shared" si="12"/>
        <v>1601355</v>
      </c>
      <c r="U102" s="64"/>
      <c r="V102" s="64"/>
      <c r="W102" s="84"/>
      <c r="X102" s="18"/>
      <c r="Y102" s="84"/>
      <c r="Z102" s="18"/>
      <c r="AA102" s="3" t="b">
        <f t="shared" si="6"/>
        <v>1</v>
      </c>
      <c r="AB102" s="19">
        <f t="shared" si="7"/>
        <v>0.8</v>
      </c>
      <c r="AC102" s="20" t="b">
        <f t="shared" si="8"/>
        <v>1</v>
      </c>
      <c r="AD102" s="20" t="b">
        <f t="shared" si="9"/>
        <v>1</v>
      </c>
    </row>
    <row r="103" spans="1:30" x14ac:dyDescent="0.25">
      <c r="A103" s="40">
        <v>101</v>
      </c>
      <c r="B103" s="41" t="s">
        <v>345</v>
      </c>
      <c r="C103" s="42" t="s">
        <v>89</v>
      </c>
      <c r="D103" s="43" t="s">
        <v>51</v>
      </c>
      <c r="E103" s="44">
        <v>2608043</v>
      </c>
      <c r="F103" s="43" t="s">
        <v>52</v>
      </c>
      <c r="G103" s="45" t="s">
        <v>346</v>
      </c>
      <c r="H103" s="43" t="s">
        <v>44</v>
      </c>
      <c r="I103" s="46">
        <v>0.38500000000000001</v>
      </c>
      <c r="J103" s="45" t="s">
        <v>136</v>
      </c>
      <c r="K103" s="47">
        <v>1110537.53</v>
      </c>
      <c r="L103" s="48">
        <v>777376</v>
      </c>
      <c r="M103" s="48">
        <v>333161.53000000003</v>
      </c>
      <c r="N103" s="49">
        <v>0.7</v>
      </c>
      <c r="O103" s="50">
        <v>0</v>
      </c>
      <c r="P103" s="50">
        <v>0</v>
      </c>
      <c r="Q103" s="51">
        <v>0</v>
      </c>
      <c r="R103" s="51">
        <v>0</v>
      </c>
      <c r="S103" s="51">
        <v>0</v>
      </c>
      <c r="T103" s="51">
        <f t="shared" si="12"/>
        <v>777376</v>
      </c>
      <c r="U103" s="64"/>
      <c r="V103" s="64"/>
      <c r="W103" s="84"/>
      <c r="X103" s="18"/>
      <c r="Y103" s="84"/>
      <c r="Z103" s="18"/>
      <c r="AA103" s="3" t="b">
        <f t="shared" si="6"/>
        <v>1</v>
      </c>
      <c r="AB103" s="19">
        <f t="shared" si="7"/>
        <v>0.7</v>
      </c>
      <c r="AC103" s="20" t="b">
        <f t="shared" si="8"/>
        <v>1</v>
      </c>
      <c r="AD103" s="20" t="b">
        <f t="shared" si="9"/>
        <v>1</v>
      </c>
    </row>
    <row r="104" spans="1:30" ht="36" x14ac:dyDescent="0.25">
      <c r="A104" s="40">
        <v>102</v>
      </c>
      <c r="B104" s="41" t="s">
        <v>347</v>
      </c>
      <c r="C104" s="42" t="s">
        <v>89</v>
      </c>
      <c r="D104" s="43" t="s">
        <v>146</v>
      </c>
      <c r="E104" s="44">
        <v>2607032</v>
      </c>
      <c r="F104" s="43" t="s">
        <v>147</v>
      </c>
      <c r="G104" s="85" t="s">
        <v>348</v>
      </c>
      <c r="H104" s="43" t="s">
        <v>44</v>
      </c>
      <c r="I104" s="46">
        <v>0.38</v>
      </c>
      <c r="J104" s="45" t="s">
        <v>149</v>
      </c>
      <c r="K104" s="47">
        <v>620438.55000000005</v>
      </c>
      <c r="L104" s="48">
        <v>496350</v>
      </c>
      <c r="M104" s="48">
        <v>124088.55</v>
      </c>
      <c r="N104" s="49">
        <v>0.8</v>
      </c>
      <c r="O104" s="50">
        <v>0</v>
      </c>
      <c r="P104" s="50">
        <v>0</v>
      </c>
      <c r="Q104" s="51">
        <v>0</v>
      </c>
      <c r="R104" s="51">
        <v>0</v>
      </c>
      <c r="S104" s="51">
        <v>0</v>
      </c>
      <c r="T104" s="51">
        <f t="shared" si="12"/>
        <v>496350</v>
      </c>
      <c r="U104" s="64"/>
      <c r="V104" s="64"/>
      <c r="W104" s="84"/>
      <c r="X104" s="18"/>
      <c r="Y104" s="84"/>
      <c r="Z104" s="18"/>
      <c r="AA104" s="3" t="b">
        <f t="shared" si="6"/>
        <v>1</v>
      </c>
      <c r="AB104" s="19">
        <f t="shared" si="7"/>
        <v>0.8</v>
      </c>
      <c r="AC104" s="20" t="b">
        <f t="shared" si="8"/>
        <v>1</v>
      </c>
      <c r="AD104" s="20" t="b">
        <f t="shared" si="9"/>
        <v>1</v>
      </c>
    </row>
    <row r="105" spans="1:30" ht="36" x14ac:dyDescent="0.25">
      <c r="A105" s="40">
        <v>103</v>
      </c>
      <c r="B105" s="41" t="s">
        <v>349</v>
      </c>
      <c r="C105" s="42" t="s">
        <v>89</v>
      </c>
      <c r="D105" s="43" t="s">
        <v>75</v>
      </c>
      <c r="E105" s="44">
        <v>2609022</v>
      </c>
      <c r="F105" s="43" t="s">
        <v>71</v>
      </c>
      <c r="G105" s="45" t="s">
        <v>350</v>
      </c>
      <c r="H105" s="43" t="s">
        <v>44</v>
      </c>
      <c r="I105" s="46">
        <v>0.34799999999999998</v>
      </c>
      <c r="J105" s="45" t="s">
        <v>144</v>
      </c>
      <c r="K105" s="47">
        <v>557153.1</v>
      </c>
      <c r="L105" s="48">
        <v>445722</v>
      </c>
      <c r="M105" s="48">
        <v>111431.09999999998</v>
      </c>
      <c r="N105" s="49">
        <v>0.8</v>
      </c>
      <c r="O105" s="50">
        <v>0</v>
      </c>
      <c r="P105" s="50">
        <v>0</v>
      </c>
      <c r="Q105" s="51">
        <v>0</v>
      </c>
      <c r="R105" s="51">
        <v>0</v>
      </c>
      <c r="S105" s="51">
        <v>0</v>
      </c>
      <c r="T105" s="51">
        <f t="shared" si="12"/>
        <v>445722</v>
      </c>
      <c r="U105" s="64"/>
      <c r="V105" s="64"/>
      <c r="W105" s="84"/>
      <c r="X105" s="18"/>
      <c r="Y105" s="84"/>
      <c r="Z105" s="18"/>
      <c r="AA105" s="3" t="b">
        <f t="shared" si="6"/>
        <v>1</v>
      </c>
      <c r="AB105" s="19">
        <f t="shared" si="7"/>
        <v>0.8</v>
      </c>
      <c r="AC105" s="20" t="b">
        <f t="shared" si="8"/>
        <v>1</v>
      </c>
      <c r="AD105" s="20" t="b">
        <f t="shared" si="9"/>
        <v>1</v>
      </c>
    </row>
    <row r="106" spans="1:30" ht="24" x14ac:dyDescent="0.25">
      <c r="A106" s="40">
        <v>104</v>
      </c>
      <c r="B106" s="41" t="s">
        <v>351</v>
      </c>
      <c r="C106" s="42" t="s">
        <v>89</v>
      </c>
      <c r="D106" s="43" t="s">
        <v>282</v>
      </c>
      <c r="E106" s="44">
        <v>2607011</v>
      </c>
      <c r="F106" s="43" t="s">
        <v>147</v>
      </c>
      <c r="G106" s="45" t="s">
        <v>352</v>
      </c>
      <c r="H106" s="43" t="s">
        <v>44</v>
      </c>
      <c r="I106" s="46">
        <v>0.32800000000000001</v>
      </c>
      <c r="J106" s="45" t="s">
        <v>284</v>
      </c>
      <c r="K106" s="47">
        <v>3076375.94</v>
      </c>
      <c r="L106" s="48">
        <v>2461100</v>
      </c>
      <c r="M106" s="48">
        <v>615275.93999999994</v>
      </c>
      <c r="N106" s="49">
        <v>0.8</v>
      </c>
      <c r="O106" s="50">
        <v>0</v>
      </c>
      <c r="P106" s="50">
        <v>0</v>
      </c>
      <c r="Q106" s="51">
        <v>0</v>
      </c>
      <c r="R106" s="51">
        <v>0</v>
      </c>
      <c r="S106" s="51">
        <v>0</v>
      </c>
      <c r="T106" s="51">
        <f t="shared" si="12"/>
        <v>2461100</v>
      </c>
      <c r="U106" s="64"/>
      <c r="V106" s="64"/>
      <c r="W106" s="84"/>
      <c r="X106" s="18"/>
      <c r="Y106" s="84"/>
      <c r="Z106" s="18"/>
      <c r="AA106" s="3" t="b">
        <f t="shared" si="6"/>
        <v>1</v>
      </c>
      <c r="AB106" s="19">
        <f t="shared" si="7"/>
        <v>0.8</v>
      </c>
      <c r="AC106" s="20" t="b">
        <f t="shared" si="8"/>
        <v>1</v>
      </c>
      <c r="AD106" s="20" t="b">
        <f t="shared" si="9"/>
        <v>1</v>
      </c>
    </row>
    <row r="107" spans="1:30" x14ac:dyDescent="0.25">
      <c r="A107" s="40">
        <v>105</v>
      </c>
      <c r="B107" s="41" t="s">
        <v>353</v>
      </c>
      <c r="C107" s="42" t="s">
        <v>89</v>
      </c>
      <c r="D107" s="43" t="s">
        <v>70</v>
      </c>
      <c r="E107" s="44">
        <v>2609033</v>
      </c>
      <c r="F107" s="43" t="s">
        <v>71</v>
      </c>
      <c r="G107" s="45" t="s">
        <v>354</v>
      </c>
      <c r="H107" s="43" t="s">
        <v>24</v>
      </c>
      <c r="I107" s="46">
        <v>0.3</v>
      </c>
      <c r="J107" s="45" t="s">
        <v>194</v>
      </c>
      <c r="K107" s="47">
        <v>605664.80000000005</v>
      </c>
      <c r="L107" s="48">
        <v>431582</v>
      </c>
      <c r="M107" s="48">
        <v>174082.8</v>
      </c>
      <c r="N107" s="49">
        <v>0.8</v>
      </c>
      <c r="O107" s="50">
        <v>0</v>
      </c>
      <c r="P107" s="50">
        <v>0</v>
      </c>
      <c r="Q107" s="51">
        <v>0</v>
      </c>
      <c r="R107" s="51">
        <v>0</v>
      </c>
      <c r="S107" s="51">
        <v>0</v>
      </c>
      <c r="T107" s="51">
        <f t="shared" si="12"/>
        <v>431582</v>
      </c>
      <c r="U107" s="17"/>
      <c r="V107" s="17"/>
      <c r="W107" s="17"/>
      <c r="X107" s="18"/>
      <c r="Y107" s="17"/>
      <c r="Z107" s="18"/>
      <c r="AA107" s="3" t="b">
        <f t="shared" si="6"/>
        <v>1</v>
      </c>
      <c r="AB107" s="19">
        <f t="shared" si="7"/>
        <v>0.71260000000000001</v>
      </c>
      <c r="AC107" s="20" t="b">
        <f t="shared" si="8"/>
        <v>0</v>
      </c>
      <c r="AD107" s="20" t="b">
        <f t="shared" si="9"/>
        <v>1</v>
      </c>
    </row>
    <row r="108" spans="1:30" ht="24" x14ac:dyDescent="0.25">
      <c r="A108" s="40">
        <v>106</v>
      </c>
      <c r="B108" s="41" t="s">
        <v>355</v>
      </c>
      <c r="C108" s="42" t="s">
        <v>89</v>
      </c>
      <c r="D108" s="43" t="s">
        <v>296</v>
      </c>
      <c r="E108" s="44">
        <v>2612083</v>
      </c>
      <c r="F108" s="43" t="s">
        <v>131</v>
      </c>
      <c r="G108" s="45" t="s">
        <v>356</v>
      </c>
      <c r="H108" s="43" t="s">
        <v>44</v>
      </c>
      <c r="I108" s="46">
        <v>0.28999999999999998</v>
      </c>
      <c r="J108" s="45" t="s">
        <v>262</v>
      </c>
      <c r="K108" s="47">
        <v>189271.8</v>
      </c>
      <c r="L108" s="48">
        <v>132490</v>
      </c>
      <c r="M108" s="48">
        <v>56781.8</v>
      </c>
      <c r="N108" s="49">
        <v>0.7</v>
      </c>
      <c r="O108" s="50">
        <v>0</v>
      </c>
      <c r="P108" s="50">
        <v>0</v>
      </c>
      <c r="Q108" s="51">
        <v>0</v>
      </c>
      <c r="R108" s="51">
        <v>0</v>
      </c>
      <c r="S108" s="51">
        <v>0</v>
      </c>
      <c r="T108" s="51">
        <f t="shared" si="12"/>
        <v>132490</v>
      </c>
      <c r="U108" s="17"/>
      <c r="V108" s="17"/>
      <c r="W108" s="17"/>
      <c r="X108" s="18"/>
      <c r="Y108" s="17"/>
      <c r="Z108" s="18"/>
      <c r="AA108" s="3" t="b">
        <f t="shared" si="6"/>
        <v>1</v>
      </c>
      <c r="AB108" s="19">
        <f t="shared" si="7"/>
        <v>0.7</v>
      </c>
      <c r="AC108" s="20" t="b">
        <f t="shared" si="8"/>
        <v>1</v>
      </c>
      <c r="AD108" s="20" t="b">
        <f t="shared" si="9"/>
        <v>1</v>
      </c>
    </row>
    <row r="109" spans="1:30" x14ac:dyDescent="0.25">
      <c r="A109" s="4">
        <v>107</v>
      </c>
      <c r="B109" s="53" t="s">
        <v>357</v>
      </c>
      <c r="C109" s="54" t="s">
        <v>98</v>
      </c>
      <c r="D109" s="55" t="s">
        <v>34</v>
      </c>
      <c r="E109" s="56">
        <v>2604192</v>
      </c>
      <c r="F109" s="55" t="s">
        <v>22</v>
      </c>
      <c r="G109" s="57" t="s">
        <v>358</v>
      </c>
      <c r="H109" s="55" t="s">
        <v>24</v>
      </c>
      <c r="I109" s="58">
        <v>0.28100000000000003</v>
      </c>
      <c r="J109" s="57" t="s">
        <v>359</v>
      </c>
      <c r="K109" s="59">
        <v>1113386.18</v>
      </c>
      <c r="L109" s="60">
        <v>890708</v>
      </c>
      <c r="M109" s="60">
        <v>222678.18</v>
      </c>
      <c r="N109" s="61">
        <v>0.8</v>
      </c>
      <c r="O109" s="62">
        <v>0</v>
      </c>
      <c r="P109" s="62">
        <v>0</v>
      </c>
      <c r="Q109" s="63">
        <v>0</v>
      </c>
      <c r="R109" s="63">
        <v>0</v>
      </c>
      <c r="S109" s="63">
        <v>0</v>
      </c>
      <c r="T109" s="64">
        <v>160000</v>
      </c>
      <c r="U109" s="64">
        <v>730708</v>
      </c>
      <c r="V109" s="17"/>
      <c r="W109" s="17"/>
      <c r="X109" s="18"/>
      <c r="Y109" s="17"/>
      <c r="Z109" s="18"/>
      <c r="AA109" s="3" t="b">
        <f t="shared" si="6"/>
        <v>1</v>
      </c>
      <c r="AB109" s="19">
        <f t="shared" si="7"/>
        <v>0.8</v>
      </c>
      <c r="AC109" s="20" t="b">
        <f t="shared" si="8"/>
        <v>1</v>
      </c>
      <c r="AD109" s="20" t="b">
        <f t="shared" si="9"/>
        <v>1</v>
      </c>
    </row>
    <row r="110" spans="1:30" x14ac:dyDescent="0.25">
      <c r="A110" s="4">
        <v>108</v>
      </c>
      <c r="B110" s="53" t="s">
        <v>360</v>
      </c>
      <c r="C110" s="54" t="s">
        <v>98</v>
      </c>
      <c r="D110" s="55" t="s">
        <v>34</v>
      </c>
      <c r="E110" s="56">
        <v>2604192</v>
      </c>
      <c r="F110" s="55" t="s">
        <v>22</v>
      </c>
      <c r="G110" s="57" t="s">
        <v>361</v>
      </c>
      <c r="H110" s="55" t="s">
        <v>24</v>
      </c>
      <c r="I110" s="58">
        <v>0.224</v>
      </c>
      <c r="J110" s="57" t="s">
        <v>359</v>
      </c>
      <c r="K110" s="59">
        <v>666488.71</v>
      </c>
      <c r="L110" s="60">
        <v>533190</v>
      </c>
      <c r="M110" s="60">
        <v>133298.71</v>
      </c>
      <c r="N110" s="61">
        <v>0.8</v>
      </c>
      <c r="O110" s="62">
        <v>0</v>
      </c>
      <c r="P110" s="62">
        <v>0</v>
      </c>
      <c r="Q110" s="63">
        <v>0</v>
      </c>
      <c r="R110" s="63">
        <v>0</v>
      </c>
      <c r="S110" s="63">
        <v>0</v>
      </c>
      <c r="T110" s="64">
        <v>80000</v>
      </c>
      <c r="U110" s="64">
        <v>453190</v>
      </c>
      <c r="V110" s="17"/>
      <c r="W110" s="17"/>
      <c r="X110" s="18"/>
      <c r="Y110" s="17"/>
      <c r="Z110" s="18"/>
      <c r="AA110" s="3" t="b">
        <f t="shared" si="6"/>
        <v>1</v>
      </c>
      <c r="AB110" s="19">
        <f t="shared" si="7"/>
        <v>0.8</v>
      </c>
      <c r="AC110" s="20" t="b">
        <f t="shared" si="8"/>
        <v>1</v>
      </c>
      <c r="AD110" s="20" t="b">
        <f t="shared" si="9"/>
        <v>1</v>
      </c>
    </row>
    <row r="111" spans="1:30" ht="24" x14ac:dyDescent="0.25">
      <c r="A111" s="40">
        <v>109</v>
      </c>
      <c r="B111" s="41" t="s">
        <v>362</v>
      </c>
      <c r="C111" s="42" t="s">
        <v>89</v>
      </c>
      <c r="D111" s="43" t="s">
        <v>363</v>
      </c>
      <c r="E111" s="44">
        <v>2604053</v>
      </c>
      <c r="F111" s="43" t="s">
        <v>22</v>
      </c>
      <c r="G111" s="45" t="s">
        <v>364</v>
      </c>
      <c r="H111" s="43" t="s">
        <v>44</v>
      </c>
      <c r="I111" s="46">
        <v>0.20399999999999999</v>
      </c>
      <c r="J111" s="45" t="s">
        <v>365</v>
      </c>
      <c r="K111" s="47">
        <v>290317.38</v>
      </c>
      <c r="L111" s="48">
        <v>203222</v>
      </c>
      <c r="M111" s="48">
        <v>87095.38</v>
      </c>
      <c r="N111" s="49">
        <v>0.7</v>
      </c>
      <c r="O111" s="50">
        <v>0</v>
      </c>
      <c r="P111" s="50">
        <v>0</v>
      </c>
      <c r="Q111" s="51">
        <v>0</v>
      </c>
      <c r="R111" s="51">
        <v>0</v>
      </c>
      <c r="S111" s="51">
        <v>0</v>
      </c>
      <c r="T111" s="51">
        <f>L111</f>
        <v>203222</v>
      </c>
      <c r="U111" s="17"/>
      <c r="V111" s="17"/>
      <c r="W111" s="17"/>
      <c r="X111" s="18"/>
      <c r="Y111" s="17"/>
      <c r="Z111" s="18"/>
      <c r="AA111" s="3" t="b">
        <f t="shared" si="6"/>
        <v>1</v>
      </c>
      <c r="AB111" s="19">
        <f t="shared" si="7"/>
        <v>0.7</v>
      </c>
      <c r="AC111" s="20" t="b">
        <f t="shared" si="8"/>
        <v>1</v>
      </c>
      <c r="AD111" s="20" t="b">
        <f t="shared" si="9"/>
        <v>1</v>
      </c>
    </row>
    <row r="112" spans="1:30" x14ac:dyDescent="0.25">
      <c r="A112" s="4">
        <v>110</v>
      </c>
      <c r="B112" s="53" t="s">
        <v>366</v>
      </c>
      <c r="C112" s="54" t="s">
        <v>98</v>
      </c>
      <c r="D112" s="55" t="s">
        <v>46</v>
      </c>
      <c r="E112" s="56">
        <v>2605033</v>
      </c>
      <c r="F112" s="55" t="s">
        <v>47</v>
      </c>
      <c r="G112" s="57" t="s">
        <v>367</v>
      </c>
      <c r="H112" s="55" t="s">
        <v>44</v>
      </c>
      <c r="I112" s="58">
        <v>0.185</v>
      </c>
      <c r="J112" s="57" t="s">
        <v>368</v>
      </c>
      <c r="K112" s="79">
        <v>486815.13</v>
      </c>
      <c r="L112" s="60">
        <v>389452</v>
      </c>
      <c r="M112" s="60">
        <v>97363.13</v>
      </c>
      <c r="N112" s="61">
        <v>0.8</v>
      </c>
      <c r="O112" s="62">
        <v>0</v>
      </c>
      <c r="P112" s="62">
        <v>0</v>
      </c>
      <c r="Q112" s="63">
        <v>0</v>
      </c>
      <c r="R112" s="63">
        <v>0</v>
      </c>
      <c r="S112" s="63">
        <v>0</v>
      </c>
      <c r="T112" s="64">
        <v>152462</v>
      </c>
      <c r="U112" s="64">
        <v>236990</v>
      </c>
      <c r="V112" s="17"/>
      <c r="W112" s="17"/>
      <c r="X112" s="18"/>
      <c r="Y112" s="17"/>
      <c r="Z112" s="18"/>
      <c r="AA112" s="3" t="b">
        <f t="shared" si="6"/>
        <v>1</v>
      </c>
      <c r="AB112" s="19">
        <f t="shared" si="7"/>
        <v>0.8</v>
      </c>
      <c r="AC112" s="20" t="b">
        <f t="shared" si="8"/>
        <v>1</v>
      </c>
      <c r="AD112" s="20" t="b">
        <f t="shared" si="9"/>
        <v>1</v>
      </c>
    </row>
    <row r="113" spans="1:30" x14ac:dyDescent="0.25">
      <c r="A113" s="40">
        <v>111</v>
      </c>
      <c r="B113" s="41" t="s">
        <v>369</v>
      </c>
      <c r="C113" s="42" t="s">
        <v>89</v>
      </c>
      <c r="D113" s="43" t="s">
        <v>51</v>
      </c>
      <c r="E113" s="44">
        <v>2608043</v>
      </c>
      <c r="F113" s="43" t="s">
        <v>52</v>
      </c>
      <c r="G113" s="45" t="s">
        <v>370</v>
      </c>
      <c r="H113" s="43" t="s">
        <v>24</v>
      </c>
      <c r="I113" s="46">
        <v>0.14499999999999999</v>
      </c>
      <c r="J113" s="45" t="s">
        <v>136</v>
      </c>
      <c r="K113" s="47">
        <v>588612.55000000005</v>
      </c>
      <c r="L113" s="48">
        <v>379429</v>
      </c>
      <c r="M113" s="48">
        <v>209183.55</v>
      </c>
      <c r="N113" s="49">
        <v>0.7</v>
      </c>
      <c r="O113" s="50">
        <v>0</v>
      </c>
      <c r="P113" s="50">
        <v>0</v>
      </c>
      <c r="Q113" s="51">
        <v>0</v>
      </c>
      <c r="R113" s="51">
        <v>0</v>
      </c>
      <c r="S113" s="51">
        <v>0</v>
      </c>
      <c r="T113" s="51">
        <f t="shared" ref="T113:T124" si="13">L113</f>
        <v>379429</v>
      </c>
      <c r="U113" s="17"/>
      <c r="V113" s="17"/>
      <c r="W113" s="17"/>
      <c r="X113" s="18"/>
      <c r="Y113" s="17"/>
      <c r="Z113" s="18"/>
      <c r="AA113" s="3" t="b">
        <f t="shared" si="6"/>
        <v>1</v>
      </c>
      <c r="AB113" s="19">
        <f t="shared" si="7"/>
        <v>0.64459999999999995</v>
      </c>
      <c r="AC113" s="20" t="b">
        <f t="shared" si="8"/>
        <v>0</v>
      </c>
      <c r="AD113" s="20" t="b">
        <f t="shared" si="9"/>
        <v>1</v>
      </c>
    </row>
    <row r="114" spans="1:30" ht="24" x14ac:dyDescent="0.25">
      <c r="A114" s="40">
        <v>112</v>
      </c>
      <c r="B114" s="41" t="s">
        <v>371</v>
      </c>
      <c r="C114" s="42" t="s">
        <v>89</v>
      </c>
      <c r="D114" s="43" t="s">
        <v>282</v>
      </c>
      <c r="E114" s="44">
        <v>2607011</v>
      </c>
      <c r="F114" s="43" t="s">
        <v>147</v>
      </c>
      <c r="G114" s="45" t="s">
        <v>372</v>
      </c>
      <c r="H114" s="43" t="s">
        <v>44</v>
      </c>
      <c r="I114" s="46">
        <v>0.128</v>
      </c>
      <c r="J114" s="45" t="s">
        <v>284</v>
      </c>
      <c r="K114" s="47">
        <v>970715.74</v>
      </c>
      <c r="L114" s="48">
        <v>776572</v>
      </c>
      <c r="M114" s="48">
        <v>194143.74</v>
      </c>
      <c r="N114" s="49">
        <v>0.8</v>
      </c>
      <c r="O114" s="50">
        <v>0</v>
      </c>
      <c r="P114" s="50">
        <v>0</v>
      </c>
      <c r="Q114" s="51">
        <v>0</v>
      </c>
      <c r="R114" s="51">
        <v>0</v>
      </c>
      <c r="S114" s="51">
        <v>0</v>
      </c>
      <c r="T114" s="51">
        <f t="shared" si="13"/>
        <v>776572</v>
      </c>
      <c r="U114" s="17"/>
      <c r="V114" s="17"/>
      <c r="W114" s="17"/>
      <c r="X114" s="18"/>
      <c r="Y114" s="17"/>
      <c r="Z114" s="18"/>
      <c r="AA114" s="3" t="b">
        <f t="shared" si="6"/>
        <v>1</v>
      </c>
      <c r="AB114" s="19">
        <f t="shared" si="7"/>
        <v>0.8</v>
      </c>
      <c r="AC114" s="20" t="b">
        <f t="shared" si="8"/>
        <v>1</v>
      </c>
      <c r="AD114" s="20" t="b">
        <f t="shared" si="9"/>
        <v>1</v>
      </c>
    </row>
    <row r="115" spans="1:30" ht="24" x14ac:dyDescent="0.25">
      <c r="A115" s="40">
        <v>113</v>
      </c>
      <c r="B115" s="41" t="s">
        <v>373</v>
      </c>
      <c r="C115" s="42" t="s">
        <v>89</v>
      </c>
      <c r="D115" s="43" t="s">
        <v>102</v>
      </c>
      <c r="E115" s="44">
        <v>2611011</v>
      </c>
      <c r="F115" s="43" t="s">
        <v>103</v>
      </c>
      <c r="G115" s="45" t="s">
        <v>374</v>
      </c>
      <c r="H115" s="43" t="s">
        <v>105</v>
      </c>
      <c r="I115" s="46">
        <v>0.11799999999999999</v>
      </c>
      <c r="J115" s="45" t="s">
        <v>106</v>
      </c>
      <c r="K115" s="47">
        <v>113856.83</v>
      </c>
      <c r="L115" s="48">
        <v>91085</v>
      </c>
      <c r="M115" s="48">
        <v>22771.83</v>
      </c>
      <c r="N115" s="49">
        <v>0.8</v>
      </c>
      <c r="O115" s="50">
        <v>0</v>
      </c>
      <c r="P115" s="50">
        <v>0</v>
      </c>
      <c r="Q115" s="51">
        <v>0</v>
      </c>
      <c r="R115" s="51">
        <v>0</v>
      </c>
      <c r="S115" s="51">
        <v>0</v>
      </c>
      <c r="T115" s="51">
        <f t="shared" si="13"/>
        <v>91085</v>
      </c>
      <c r="U115" s="17"/>
      <c r="V115" s="17"/>
      <c r="W115" s="17"/>
      <c r="X115" s="18"/>
      <c r="Y115" s="17"/>
      <c r="Z115" s="18"/>
      <c r="AA115" s="3" t="b">
        <f t="shared" si="6"/>
        <v>1</v>
      </c>
      <c r="AB115" s="19">
        <f t="shared" si="7"/>
        <v>0.8</v>
      </c>
      <c r="AC115" s="20" t="b">
        <f t="shared" si="8"/>
        <v>1</v>
      </c>
      <c r="AD115" s="20" t="b">
        <f t="shared" si="9"/>
        <v>1</v>
      </c>
    </row>
    <row r="116" spans="1:30" ht="24" x14ac:dyDescent="0.25">
      <c r="A116" s="40">
        <v>114</v>
      </c>
      <c r="B116" s="41" t="s">
        <v>375</v>
      </c>
      <c r="C116" s="42" t="s">
        <v>89</v>
      </c>
      <c r="D116" s="43" t="s">
        <v>102</v>
      </c>
      <c r="E116" s="44">
        <v>2611011</v>
      </c>
      <c r="F116" s="43" t="s">
        <v>103</v>
      </c>
      <c r="G116" s="45" t="s">
        <v>376</v>
      </c>
      <c r="H116" s="43" t="s">
        <v>105</v>
      </c>
      <c r="I116" s="46">
        <v>0.08</v>
      </c>
      <c r="J116" s="45" t="s">
        <v>106</v>
      </c>
      <c r="K116" s="47">
        <v>186319.81</v>
      </c>
      <c r="L116" s="48">
        <v>149055</v>
      </c>
      <c r="M116" s="48">
        <v>37264.81</v>
      </c>
      <c r="N116" s="49">
        <v>0.8</v>
      </c>
      <c r="O116" s="50">
        <v>0</v>
      </c>
      <c r="P116" s="50">
        <v>0</v>
      </c>
      <c r="Q116" s="51">
        <v>0</v>
      </c>
      <c r="R116" s="51">
        <v>0</v>
      </c>
      <c r="S116" s="51">
        <v>0</v>
      </c>
      <c r="T116" s="51">
        <f t="shared" si="13"/>
        <v>149055</v>
      </c>
      <c r="U116" s="17"/>
      <c r="V116" s="17"/>
      <c r="W116" s="17"/>
      <c r="X116" s="18"/>
      <c r="Y116" s="17"/>
      <c r="Z116" s="18"/>
      <c r="AA116" s="3" t="b">
        <f t="shared" si="6"/>
        <v>1</v>
      </c>
      <c r="AB116" s="19">
        <f t="shared" si="7"/>
        <v>0.8</v>
      </c>
      <c r="AC116" s="20" t="b">
        <f t="shared" si="8"/>
        <v>1</v>
      </c>
      <c r="AD116" s="20" t="b">
        <f t="shared" si="9"/>
        <v>1</v>
      </c>
    </row>
    <row r="117" spans="1:30" ht="24" x14ac:dyDescent="0.25">
      <c r="A117" s="40">
        <v>115</v>
      </c>
      <c r="B117" s="41" t="s">
        <v>377</v>
      </c>
      <c r="C117" s="42" t="s">
        <v>89</v>
      </c>
      <c r="D117" s="43" t="s">
        <v>21</v>
      </c>
      <c r="E117" s="44">
        <v>2604033</v>
      </c>
      <c r="F117" s="43" t="s">
        <v>22</v>
      </c>
      <c r="G117" s="45" t="s">
        <v>378</v>
      </c>
      <c r="H117" s="43" t="s">
        <v>24</v>
      </c>
      <c r="I117" s="46">
        <v>0.02</v>
      </c>
      <c r="J117" s="45" t="s">
        <v>379</v>
      </c>
      <c r="K117" s="47">
        <v>128660.71</v>
      </c>
      <c r="L117" s="48">
        <v>102928</v>
      </c>
      <c r="M117" s="48">
        <v>25732.710000000006</v>
      </c>
      <c r="N117" s="49">
        <v>0.8</v>
      </c>
      <c r="O117" s="50">
        <v>0</v>
      </c>
      <c r="P117" s="50">
        <v>0</v>
      </c>
      <c r="Q117" s="51">
        <v>0</v>
      </c>
      <c r="R117" s="51">
        <v>0</v>
      </c>
      <c r="S117" s="51">
        <v>0</v>
      </c>
      <c r="T117" s="51">
        <f t="shared" si="13"/>
        <v>102928</v>
      </c>
      <c r="U117" s="17"/>
      <c r="V117" s="17"/>
      <c r="W117" s="17"/>
      <c r="X117" s="18"/>
      <c r="Y117" s="17"/>
      <c r="Z117" s="18"/>
      <c r="AA117" s="3" t="b">
        <f t="shared" si="6"/>
        <v>1</v>
      </c>
      <c r="AB117" s="19">
        <f t="shared" si="7"/>
        <v>0.8</v>
      </c>
      <c r="AC117" s="20" t="b">
        <f t="shared" si="8"/>
        <v>1</v>
      </c>
      <c r="AD117" s="20" t="b">
        <f t="shared" si="9"/>
        <v>1</v>
      </c>
    </row>
    <row r="118" spans="1:30" ht="24" x14ac:dyDescent="0.25">
      <c r="A118" s="40">
        <v>116</v>
      </c>
      <c r="B118" s="41" t="s">
        <v>380</v>
      </c>
      <c r="C118" s="42" t="s">
        <v>89</v>
      </c>
      <c r="D118" s="43" t="s">
        <v>381</v>
      </c>
      <c r="E118" s="44">
        <v>2604162</v>
      </c>
      <c r="F118" s="43" t="s">
        <v>22</v>
      </c>
      <c r="G118" s="85" t="s">
        <v>382</v>
      </c>
      <c r="H118" s="43" t="s">
        <v>44</v>
      </c>
      <c r="I118" s="46">
        <v>0.27200000000000002</v>
      </c>
      <c r="J118" s="45" t="s">
        <v>110</v>
      </c>
      <c r="K118" s="47">
        <v>1157223.6299999999</v>
      </c>
      <c r="L118" s="48">
        <v>810056</v>
      </c>
      <c r="M118" s="48">
        <v>347167.63</v>
      </c>
      <c r="N118" s="49">
        <v>0.7</v>
      </c>
      <c r="O118" s="50">
        <v>0</v>
      </c>
      <c r="P118" s="50">
        <v>0</v>
      </c>
      <c r="Q118" s="51">
        <v>0</v>
      </c>
      <c r="R118" s="51">
        <v>0</v>
      </c>
      <c r="S118" s="51">
        <v>0</v>
      </c>
      <c r="T118" s="51">
        <f t="shared" si="13"/>
        <v>810056</v>
      </c>
      <c r="U118" s="17"/>
      <c r="V118" s="17"/>
      <c r="W118" s="17"/>
      <c r="X118" s="18"/>
      <c r="Y118" s="17"/>
      <c r="Z118" s="18"/>
      <c r="AA118" s="3" t="b">
        <f t="shared" si="6"/>
        <v>1</v>
      </c>
      <c r="AB118" s="19">
        <f t="shared" si="7"/>
        <v>0.7</v>
      </c>
      <c r="AC118" s="20" t="b">
        <f t="shared" si="8"/>
        <v>1</v>
      </c>
      <c r="AD118" s="20" t="b">
        <f t="shared" si="9"/>
        <v>1</v>
      </c>
    </row>
    <row r="119" spans="1:30" ht="48" x14ac:dyDescent="0.25">
      <c r="A119" s="40">
        <v>117</v>
      </c>
      <c r="B119" s="77" t="s">
        <v>383</v>
      </c>
      <c r="C119" s="42"/>
      <c r="D119" s="43" t="s">
        <v>334</v>
      </c>
      <c r="E119" s="44">
        <v>2607022</v>
      </c>
      <c r="F119" s="43" t="s">
        <v>147</v>
      </c>
      <c r="G119" s="45" t="s">
        <v>384</v>
      </c>
      <c r="H119" s="43" t="s">
        <v>105</v>
      </c>
      <c r="I119" s="46"/>
      <c r="J119" s="45" t="s">
        <v>385</v>
      </c>
      <c r="K119" s="47"/>
      <c r="L119" s="48"/>
      <c r="M119" s="48"/>
      <c r="N119" s="49">
        <v>0.7</v>
      </c>
      <c r="O119" s="50"/>
      <c r="P119" s="50"/>
      <c r="Q119" s="51"/>
      <c r="R119" s="51"/>
      <c r="S119" s="51"/>
      <c r="T119" s="51"/>
      <c r="U119" s="17"/>
      <c r="V119" s="17"/>
      <c r="W119" s="17"/>
      <c r="X119" s="18"/>
      <c r="Y119" s="17"/>
      <c r="Z119" s="18"/>
      <c r="AA119" s="3" t="b">
        <f t="shared" si="6"/>
        <v>1</v>
      </c>
      <c r="AB119" s="19" t="e">
        <f t="shared" si="7"/>
        <v>#DIV/0!</v>
      </c>
      <c r="AC119" s="20" t="e">
        <f t="shared" si="8"/>
        <v>#DIV/0!</v>
      </c>
      <c r="AD119" s="20" t="b">
        <f t="shared" si="9"/>
        <v>1</v>
      </c>
    </row>
    <row r="120" spans="1:30" x14ac:dyDescent="0.25">
      <c r="A120" s="40">
        <v>118</v>
      </c>
      <c r="B120" s="41" t="s">
        <v>386</v>
      </c>
      <c r="C120" s="42" t="s">
        <v>89</v>
      </c>
      <c r="D120" s="43" t="s">
        <v>387</v>
      </c>
      <c r="E120" s="44">
        <v>2606043</v>
      </c>
      <c r="F120" s="43" t="s">
        <v>94</v>
      </c>
      <c r="G120" s="45" t="s">
        <v>388</v>
      </c>
      <c r="H120" s="43" t="s">
        <v>105</v>
      </c>
      <c r="I120" s="46">
        <v>0.98</v>
      </c>
      <c r="J120" s="45" t="s">
        <v>389</v>
      </c>
      <c r="K120" s="68">
        <v>794050</v>
      </c>
      <c r="L120" s="48">
        <v>635240</v>
      </c>
      <c r="M120" s="48">
        <v>158810</v>
      </c>
      <c r="N120" s="49">
        <v>0.8</v>
      </c>
      <c r="O120" s="50">
        <v>0</v>
      </c>
      <c r="P120" s="50">
        <v>0</v>
      </c>
      <c r="Q120" s="51">
        <v>0</v>
      </c>
      <c r="R120" s="51">
        <v>0</v>
      </c>
      <c r="S120" s="51">
        <v>0</v>
      </c>
      <c r="T120" s="51">
        <f t="shared" si="13"/>
        <v>635240</v>
      </c>
      <c r="U120" s="17"/>
      <c r="V120" s="17"/>
      <c r="W120" s="17"/>
      <c r="X120" s="18"/>
      <c r="Y120" s="17"/>
      <c r="Z120" s="18"/>
      <c r="AA120" s="3" t="b">
        <f t="shared" si="6"/>
        <v>1</v>
      </c>
      <c r="AB120" s="19">
        <f t="shared" si="7"/>
        <v>0.8</v>
      </c>
      <c r="AC120" s="20" t="b">
        <f t="shared" si="8"/>
        <v>1</v>
      </c>
      <c r="AD120" s="20" t="b">
        <f t="shared" si="9"/>
        <v>1</v>
      </c>
    </row>
    <row r="121" spans="1:30" ht="24" x14ac:dyDescent="0.25">
      <c r="A121" s="40">
        <v>119</v>
      </c>
      <c r="B121" s="41" t="s">
        <v>390</v>
      </c>
      <c r="C121" s="42" t="s">
        <v>89</v>
      </c>
      <c r="D121" s="43" t="s">
        <v>236</v>
      </c>
      <c r="E121" s="44">
        <v>2609011</v>
      </c>
      <c r="F121" s="43" t="s">
        <v>71</v>
      </c>
      <c r="G121" s="45" t="s">
        <v>391</v>
      </c>
      <c r="H121" s="43" t="s">
        <v>105</v>
      </c>
      <c r="I121" s="46">
        <v>0.89</v>
      </c>
      <c r="J121" s="45" t="s">
        <v>238</v>
      </c>
      <c r="K121" s="47">
        <v>890263.98</v>
      </c>
      <c r="L121" s="48">
        <v>623184</v>
      </c>
      <c r="M121" s="48">
        <v>267079.98</v>
      </c>
      <c r="N121" s="49">
        <v>0.7</v>
      </c>
      <c r="O121" s="50">
        <v>0</v>
      </c>
      <c r="P121" s="50">
        <v>0</v>
      </c>
      <c r="Q121" s="51">
        <v>0</v>
      </c>
      <c r="R121" s="51">
        <v>0</v>
      </c>
      <c r="S121" s="51">
        <v>0</v>
      </c>
      <c r="T121" s="51">
        <f t="shared" si="13"/>
        <v>623184</v>
      </c>
      <c r="U121" s="17"/>
      <c r="V121" s="17"/>
      <c r="W121" s="17"/>
      <c r="X121" s="18"/>
      <c r="Y121" s="17"/>
      <c r="Z121" s="18"/>
      <c r="AA121" s="3" t="b">
        <f t="shared" si="6"/>
        <v>1</v>
      </c>
      <c r="AB121" s="19">
        <f t="shared" si="7"/>
        <v>0.7</v>
      </c>
      <c r="AC121" s="20" t="b">
        <f t="shared" si="8"/>
        <v>1</v>
      </c>
      <c r="AD121" s="20" t="b">
        <f t="shared" si="9"/>
        <v>1</v>
      </c>
    </row>
    <row r="122" spans="1:30" x14ac:dyDescent="0.25">
      <c r="A122" s="40">
        <v>120</v>
      </c>
      <c r="B122" s="41" t="s">
        <v>392</v>
      </c>
      <c r="C122" s="42" t="s">
        <v>89</v>
      </c>
      <c r="D122" s="43" t="s">
        <v>393</v>
      </c>
      <c r="E122" s="44">
        <v>2601063</v>
      </c>
      <c r="F122" s="43" t="s">
        <v>39</v>
      </c>
      <c r="G122" s="45" t="s">
        <v>394</v>
      </c>
      <c r="H122" s="43" t="s">
        <v>105</v>
      </c>
      <c r="I122" s="46">
        <v>0.65</v>
      </c>
      <c r="J122" s="45" t="s">
        <v>96</v>
      </c>
      <c r="K122" s="68">
        <v>137759.4</v>
      </c>
      <c r="L122" s="48">
        <v>110207</v>
      </c>
      <c r="M122" s="48">
        <v>27552.400000000001</v>
      </c>
      <c r="N122" s="49">
        <v>0.8</v>
      </c>
      <c r="O122" s="50">
        <v>0</v>
      </c>
      <c r="P122" s="50">
        <v>0</v>
      </c>
      <c r="Q122" s="51">
        <v>0</v>
      </c>
      <c r="R122" s="51">
        <v>0</v>
      </c>
      <c r="S122" s="51">
        <v>0</v>
      </c>
      <c r="T122" s="51">
        <f t="shared" si="13"/>
        <v>110207</v>
      </c>
      <c r="U122" s="17"/>
      <c r="V122" s="17"/>
      <c r="W122" s="17"/>
      <c r="X122" s="18"/>
      <c r="Y122" s="17"/>
      <c r="Z122" s="18"/>
      <c r="AA122" s="3" t="b">
        <f t="shared" si="6"/>
        <v>1</v>
      </c>
      <c r="AB122" s="19">
        <f t="shared" si="7"/>
        <v>0.8</v>
      </c>
      <c r="AC122" s="20" t="b">
        <f t="shared" si="8"/>
        <v>1</v>
      </c>
      <c r="AD122" s="20" t="b">
        <f t="shared" si="9"/>
        <v>1</v>
      </c>
    </row>
    <row r="123" spans="1:30" x14ac:dyDescent="0.25">
      <c r="A123" s="40">
        <v>121</v>
      </c>
      <c r="B123" s="41" t="s">
        <v>395</v>
      </c>
      <c r="C123" s="42" t="s">
        <v>89</v>
      </c>
      <c r="D123" s="43" t="s">
        <v>396</v>
      </c>
      <c r="E123" s="44">
        <v>2602063</v>
      </c>
      <c r="F123" s="43" t="s">
        <v>127</v>
      </c>
      <c r="G123" s="45" t="s">
        <v>397</v>
      </c>
      <c r="H123" s="43" t="s">
        <v>44</v>
      </c>
      <c r="I123" s="46">
        <v>0.51500000000000001</v>
      </c>
      <c r="J123" s="45" t="s">
        <v>158</v>
      </c>
      <c r="K123" s="68">
        <v>662813.21</v>
      </c>
      <c r="L123" s="48">
        <v>463969</v>
      </c>
      <c r="M123" s="48">
        <v>198844.21</v>
      </c>
      <c r="N123" s="49">
        <v>0.7</v>
      </c>
      <c r="O123" s="50">
        <v>0</v>
      </c>
      <c r="P123" s="50">
        <v>0</v>
      </c>
      <c r="Q123" s="51">
        <v>0</v>
      </c>
      <c r="R123" s="51">
        <v>0</v>
      </c>
      <c r="S123" s="51">
        <v>0</v>
      </c>
      <c r="T123" s="51">
        <f t="shared" si="13"/>
        <v>463969</v>
      </c>
      <c r="U123" s="17"/>
      <c r="V123" s="17"/>
      <c r="W123" s="17"/>
      <c r="X123" s="18"/>
      <c r="Y123" s="17"/>
      <c r="Z123" s="18"/>
      <c r="AA123" s="3" t="b">
        <f t="shared" si="6"/>
        <v>1</v>
      </c>
      <c r="AB123" s="19">
        <f t="shared" si="7"/>
        <v>0.7</v>
      </c>
      <c r="AC123" s="20" t="b">
        <f t="shared" si="8"/>
        <v>1</v>
      </c>
      <c r="AD123" s="20" t="b">
        <f t="shared" si="9"/>
        <v>1</v>
      </c>
    </row>
    <row r="124" spans="1:30" ht="24" x14ac:dyDescent="0.25">
      <c r="A124" s="40">
        <v>122</v>
      </c>
      <c r="B124" s="41" t="s">
        <v>398</v>
      </c>
      <c r="C124" s="42" t="s">
        <v>89</v>
      </c>
      <c r="D124" s="43" t="s">
        <v>274</v>
      </c>
      <c r="E124" s="44">
        <v>2605023</v>
      </c>
      <c r="F124" s="43" t="s">
        <v>47</v>
      </c>
      <c r="G124" s="45" t="s">
        <v>399</v>
      </c>
      <c r="H124" s="43" t="s">
        <v>105</v>
      </c>
      <c r="I124" s="46">
        <v>0.495</v>
      </c>
      <c r="J124" s="45" t="s">
        <v>225</v>
      </c>
      <c r="K124" s="68">
        <v>244148.41</v>
      </c>
      <c r="L124" s="48">
        <v>195318</v>
      </c>
      <c r="M124" s="48">
        <v>48830.41</v>
      </c>
      <c r="N124" s="49">
        <v>0.8</v>
      </c>
      <c r="O124" s="50">
        <v>0</v>
      </c>
      <c r="P124" s="50">
        <v>0</v>
      </c>
      <c r="Q124" s="51">
        <v>0</v>
      </c>
      <c r="R124" s="51">
        <v>0</v>
      </c>
      <c r="S124" s="51">
        <v>0</v>
      </c>
      <c r="T124" s="51">
        <f t="shared" si="13"/>
        <v>195318</v>
      </c>
      <c r="U124" s="17"/>
      <c r="V124" s="17"/>
      <c r="W124" s="17"/>
      <c r="X124" s="18"/>
      <c r="Y124" s="17"/>
      <c r="Z124" s="18"/>
      <c r="AA124" s="3" t="b">
        <f t="shared" si="6"/>
        <v>1</v>
      </c>
      <c r="AB124" s="19">
        <f t="shared" si="7"/>
        <v>0.8</v>
      </c>
      <c r="AC124" s="20" t="b">
        <f t="shared" si="8"/>
        <v>1</v>
      </c>
      <c r="AD124" s="20" t="b">
        <f t="shared" si="9"/>
        <v>1</v>
      </c>
    </row>
    <row r="125" spans="1:30" ht="24" x14ac:dyDescent="0.25">
      <c r="A125" s="4">
        <v>123</v>
      </c>
      <c r="B125" s="53" t="s">
        <v>400</v>
      </c>
      <c r="C125" s="54" t="s">
        <v>98</v>
      </c>
      <c r="D125" s="55" t="s">
        <v>34</v>
      </c>
      <c r="E125" s="56">
        <v>2604192</v>
      </c>
      <c r="F125" s="55" t="s">
        <v>22</v>
      </c>
      <c r="G125" s="57" t="s">
        <v>401</v>
      </c>
      <c r="H125" s="55" t="s">
        <v>24</v>
      </c>
      <c r="I125" s="58">
        <v>0.44600000000000001</v>
      </c>
      <c r="J125" s="57" t="s">
        <v>359</v>
      </c>
      <c r="K125" s="59">
        <v>2119393.58</v>
      </c>
      <c r="L125" s="60">
        <v>1695514</v>
      </c>
      <c r="M125" s="60">
        <v>423879.58</v>
      </c>
      <c r="N125" s="61">
        <v>0.8</v>
      </c>
      <c r="O125" s="62">
        <v>0</v>
      </c>
      <c r="P125" s="62">
        <v>0</v>
      </c>
      <c r="Q125" s="63">
        <v>0</v>
      </c>
      <c r="R125" s="63">
        <v>0</v>
      </c>
      <c r="S125" s="63">
        <v>0</v>
      </c>
      <c r="T125" s="64">
        <v>320000</v>
      </c>
      <c r="U125" s="64">
        <v>1375514</v>
      </c>
      <c r="V125" s="17"/>
      <c r="W125" s="17"/>
      <c r="X125" s="18"/>
      <c r="Y125" s="17"/>
      <c r="Z125" s="18"/>
      <c r="AA125" s="3" t="b">
        <f t="shared" si="6"/>
        <v>1</v>
      </c>
      <c r="AB125" s="19">
        <f t="shared" si="7"/>
        <v>0.8</v>
      </c>
      <c r="AC125" s="20" t="b">
        <f t="shared" si="8"/>
        <v>1</v>
      </c>
      <c r="AD125" s="20" t="b">
        <f t="shared" si="9"/>
        <v>1</v>
      </c>
    </row>
    <row r="126" spans="1:30" x14ac:dyDescent="0.25">
      <c r="A126" s="40">
        <v>124</v>
      </c>
      <c r="B126" s="41" t="s">
        <v>402</v>
      </c>
      <c r="C126" s="42" t="s">
        <v>89</v>
      </c>
      <c r="D126" s="43" t="s">
        <v>156</v>
      </c>
      <c r="E126" s="44">
        <v>2604123</v>
      </c>
      <c r="F126" s="43" t="s">
        <v>22</v>
      </c>
      <c r="G126" s="45" t="s">
        <v>403</v>
      </c>
      <c r="H126" s="43" t="s">
        <v>44</v>
      </c>
      <c r="I126" s="46">
        <v>0.38500000000000001</v>
      </c>
      <c r="J126" s="45" t="s">
        <v>118</v>
      </c>
      <c r="K126" s="68">
        <v>392656.59</v>
      </c>
      <c r="L126" s="48">
        <v>274859</v>
      </c>
      <c r="M126" s="48">
        <v>117797.59</v>
      </c>
      <c r="N126" s="49">
        <v>0.7</v>
      </c>
      <c r="O126" s="50">
        <v>0</v>
      </c>
      <c r="P126" s="50">
        <v>0</v>
      </c>
      <c r="Q126" s="51">
        <v>0</v>
      </c>
      <c r="R126" s="51">
        <v>0</v>
      </c>
      <c r="S126" s="51">
        <v>0</v>
      </c>
      <c r="T126" s="51">
        <f t="shared" ref="T126:T136" si="14">L126</f>
        <v>274859</v>
      </c>
      <c r="U126" s="64"/>
      <c r="V126" s="17"/>
      <c r="W126" s="17"/>
      <c r="X126" s="18"/>
      <c r="Y126" s="17"/>
      <c r="Z126" s="18"/>
      <c r="AA126" s="3" t="b">
        <f t="shared" si="6"/>
        <v>1</v>
      </c>
      <c r="AB126" s="19">
        <f t="shared" si="7"/>
        <v>0.7</v>
      </c>
      <c r="AC126" s="20" t="b">
        <f t="shared" si="8"/>
        <v>1</v>
      </c>
      <c r="AD126" s="20" t="b">
        <f t="shared" si="9"/>
        <v>1</v>
      </c>
    </row>
    <row r="127" spans="1:30" ht="36" x14ac:dyDescent="0.25">
      <c r="A127" s="40">
        <v>125</v>
      </c>
      <c r="B127" s="41" t="s">
        <v>404</v>
      </c>
      <c r="C127" s="42" t="s">
        <v>89</v>
      </c>
      <c r="D127" s="43" t="s">
        <v>240</v>
      </c>
      <c r="E127" s="44">
        <v>2610022</v>
      </c>
      <c r="F127" s="43" t="s">
        <v>56</v>
      </c>
      <c r="G127" s="45" t="s">
        <v>405</v>
      </c>
      <c r="H127" s="43" t="s">
        <v>44</v>
      </c>
      <c r="I127" s="46">
        <v>0.33200000000000002</v>
      </c>
      <c r="J127" s="45" t="s">
        <v>166</v>
      </c>
      <c r="K127" s="68">
        <v>1069251.26</v>
      </c>
      <c r="L127" s="48">
        <v>855401</v>
      </c>
      <c r="M127" s="48">
        <v>213850.26</v>
      </c>
      <c r="N127" s="49">
        <v>0.8</v>
      </c>
      <c r="O127" s="50">
        <v>0</v>
      </c>
      <c r="P127" s="50">
        <v>0</v>
      </c>
      <c r="Q127" s="51">
        <v>0</v>
      </c>
      <c r="R127" s="51">
        <v>0</v>
      </c>
      <c r="S127" s="51">
        <v>0</v>
      </c>
      <c r="T127" s="51">
        <f t="shared" si="14"/>
        <v>855401</v>
      </c>
      <c r="U127" s="64"/>
      <c r="V127" s="17"/>
      <c r="W127" s="17"/>
      <c r="X127" s="18"/>
      <c r="Y127" s="17"/>
      <c r="Z127" s="18"/>
      <c r="AA127" s="3" t="b">
        <f t="shared" si="6"/>
        <v>1</v>
      </c>
      <c r="AB127" s="19">
        <f t="shared" si="7"/>
        <v>0.8</v>
      </c>
      <c r="AC127" s="20" t="b">
        <f t="shared" si="8"/>
        <v>1</v>
      </c>
      <c r="AD127" s="20" t="b">
        <f t="shared" si="9"/>
        <v>1</v>
      </c>
    </row>
    <row r="128" spans="1:30" ht="24" x14ac:dyDescent="0.25">
      <c r="A128" s="40">
        <v>126</v>
      </c>
      <c r="B128" s="41" t="s">
        <v>406</v>
      </c>
      <c r="C128" s="42" t="s">
        <v>89</v>
      </c>
      <c r="D128" s="43" t="s">
        <v>102</v>
      </c>
      <c r="E128" s="44">
        <v>2611011</v>
      </c>
      <c r="F128" s="43" t="s">
        <v>103</v>
      </c>
      <c r="G128" s="45" t="s">
        <v>407</v>
      </c>
      <c r="H128" s="43" t="s">
        <v>44</v>
      </c>
      <c r="I128" s="82">
        <v>0.39200000000000002</v>
      </c>
      <c r="J128" s="45" t="s">
        <v>110</v>
      </c>
      <c r="K128" s="68">
        <v>3456190.16</v>
      </c>
      <c r="L128" s="48">
        <v>2764952</v>
      </c>
      <c r="M128" s="48">
        <v>691238.16</v>
      </c>
      <c r="N128" s="49">
        <v>0.8</v>
      </c>
      <c r="O128" s="50">
        <v>0</v>
      </c>
      <c r="P128" s="50">
        <v>0</v>
      </c>
      <c r="Q128" s="51">
        <v>0</v>
      </c>
      <c r="R128" s="51">
        <v>0</v>
      </c>
      <c r="S128" s="51">
        <v>0</v>
      </c>
      <c r="T128" s="51">
        <f t="shared" si="14"/>
        <v>2764952</v>
      </c>
      <c r="U128" s="64"/>
      <c r="V128" s="17"/>
      <c r="W128" s="17"/>
      <c r="X128" s="18"/>
      <c r="Y128" s="17"/>
      <c r="Z128" s="18"/>
      <c r="AA128" s="3" t="b">
        <f t="shared" si="6"/>
        <v>1</v>
      </c>
      <c r="AB128" s="19">
        <f t="shared" si="7"/>
        <v>0.8</v>
      </c>
      <c r="AC128" s="20" t="b">
        <f t="shared" si="8"/>
        <v>1</v>
      </c>
      <c r="AD128" s="20" t="b">
        <f t="shared" si="9"/>
        <v>1</v>
      </c>
    </row>
    <row r="129" spans="1:30" x14ac:dyDescent="0.25">
      <c r="A129" s="40">
        <v>127</v>
      </c>
      <c r="B129" s="41" t="s">
        <v>408</v>
      </c>
      <c r="C129" s="42" t="s">
        <v>89</v>
      </c>
      <c r="D129" s="43" t="s">
        <v>219</v>
      </c>
      <c r="E129" s="44">
        <v>2612073</v>
      </c>
      <c r="F129" s="43" t="s">
        <v>131</v>
      </c>
      <c r="G129" s="45" t="s">
        <v>409</v>
      </c>
      <c r="H129" s="43" t="s">
        <v>24</v>
      </c>
      <c r="I129" s="46">
        <v>0.32600000000000001</v>
      </c>
      <c r="J129" s="45" t="s">
        <v>144</v>
      </c>
      <c r="K129" s="68">
        <v>1870002.49</v>
      </c>
      <c r="L129" s="48">
        <v>1496001</v>
      </c>
      <c r="M129" s="48">
        <v>374001.49</v>
      </c>
      <c r="N129" s="49">
        <v>0.8</v>
      </c>
      <c r="O129" s="50">
        <v>0</v>
      </c>
      <c r="P129" s="50">
        <v>0</v>
      </c>
      <c r="Q129" s="51">
        <v>0</v>
      </c>
      <c r="R129" s="51">
        <v>0</v>
      </c>
      <c r="S129" s="51">
        <v>0</v>
      </c>
      <c r="T129" s="51">
        <f t="shared" si="14"/>
        <v>1496001</v>
      </c>
      <c r="U129" s="64"/>
      <c r="V129" s="17"/>
      <c r="W129" s="17"/>
      <c r="X129" s="18"/>
      <c r="Y129" s="17"/>
      <c r="Z129" s="18"/>
      <c r="AA129" s="3" t="b">
        <f t="shared" si="6"/>
        <v>1</v>
      </c>
      <c r="AB129" s="19">
        <f t="shared" si="7"/>
        <v>0.8</v>
      </c>
      <c r="AC129" s="20" t="b">
        <f t="shared" si="8"/>
        <v>1</v>
      </c>
      <c r="AD129" s="20" t="b">
        <f t="shared" si="9"/>
        <v>1</v>
      </c>
    </row>
    <row r="130" spans="1:30" x14ac:dyDescent="0.25">
      <c r="A130" s="40">
        <v>128</v>
      </c>
      <c r="B130" s="41" t="s">
        <v>410</v>
      </c>
      <c r="C130" s="42" t="s">
        <v>89</v>
      </c>
      <c r="D130" s="43" t="s">
        <v>170</v>
      </c>
      <c r="E130" s="44">
        <v>2604092</v>
      </c>
      <c r="F130" s="43" t="s">
        <v>22</v>
      </c>
      <c r="G130" s="45" t="s">
        <v>411</v>
      </c>
      <c r="H130" s="43" t="s">
        <v>44</v>
      </c>
      <c r="I130" s="82">
        <v>0.3</v>
      </c>
      <c r="J130" s="45" t="s">
        <v>327</v>
      </c>
      <c r="K130" s="47">
        <v>424716.76</v>
      </c>
      <c r="L130" s="48">
        <v>329509</v>
      </c>
      <c r="M130" s="48">
        <v>95207.76</v>
      </c>
      <c r="N130" s="49">
        <v>0.8</v>
      </c>
      <c r="O130" s="50">
        <v>0</v>
      </c>
      <c r="P130" s="50">
        <v>0</v>
      </c>
      <c r="Q130" s="51">
        <v>0</v>
      </c>
      <c r="R130" s="51">
        <v>0</v>
      </c>
      <c r="S130" s="51">
        <v>0</v>
      </c>
      <c r="T130" s="51">
        <f t="shared" si="14"/>
        <v>329509</v>
      </c>
      <c r="U130" s="17"/>
      <c r="V130" s="17"/>
      <c r="W130" s="17"/>
      <c r="X130" s="18"/>
      <c r="Y130" s="17"/>
      <c r="Z130" s="18"/>
      <c r="AA130" s="3" t="b">
        <f t="shared" si="6"/>
        <v>1</v>
      </c>
      <c r="AB130" s="19">
        <f t="shared" si="7"/>
        <v>0.77580000000000005</v>
      </c>
      <c r="AC130" s="20" t="b">
        <f t="shared" si="8"/>
        <v>0</v>
      </c>
      <c r="AD130" s="20" t="b">
        <f t="shared" si="9"/>
        <v>1</v>
      </c>
    </row>
    <row r="131" spans="1:30" x14ac:dyDescent="0.25">
      <c r="A131" s="40">
        <v>129</v>
      </c>
      <c r="B131" s="41" t="s">
        <v>412</v>
      </c>
      <c r="C131" s="42" t="s">
        <v>89</v>
      </c>
      <c r="D131" s="43" t="s">
        <v>183</v>
      </c>
      <c r="E131" s="44">
        <v>2602023</v>
      </c>
      <c r="F131" s="43" t="s">
        <v>127</v>
      </c>
      <c r="G131" s="45" t="s">
        <v>413</v>
      </c>
      <c r="H131" s="43" t="s">
        <v>105</v>
      </c>
      <c r="I131" s="46">
        <v>0.215</v>
      </c>
      <c r="J131" s="45" t="s">
        <v>110</v>
      </c>
      <c r="K131" s="68">
        <v>116815.32</v>
      </c>
      <c r="L131" s="48">
        <v>93000</v>
      </c>
      <c r="M131" s="48">
        <v>23815.32</v>
      </c>
      <c r="N131" s="49">
        <v>0.8</v>
      </c>
      <c r="O131" s="50">
        <v>0</v>
      </c>
      <c r="P131" s="50">
        <v>0</v>
      </c>
      <c r="Q131" s="51">
        <v>0</v>
      </c>
      <c r="R131" s="51">
        <v>0</v>
      </c>
      <c r="S131" s="51">
        <v>0</v>
      </c>
      <c r="T131" s="51">
        <f t="shared" si="14"/>
        <v>93000</v>
      </c>
      <c r="U131" s="17"/>
      <c r="V131" s="17"/>
      <c r="W131" s="17"/>
      <c r="X131" s="18"/>
      <c r="Y131" s="17"/>
      <c r="Z131" s="18"/>
      <c r="AA131" s="3" t="b">
        <f t="shared" si="6"/>
        <v>1</v>
      </c>
      <c r="AB131" s="19">
        <f t="shared" si="7"/>
        <v>0.79610000000000003</v>
      </c>
      <c r="AC131" s="20" t="b">
        <f t="shared" si="8"/>
        <v>0</v>
      </c>
      <c r="AD131" s="20" t="b">
        <f t="shared" si="9"/>
        <v>1</v>
      </c>
    </row>
    <row r="132" spans="1:30" ht="24" x14ac:dyDescent="0.25">
      <c r="A132" s="40">
        <v>130</v>
      </c>
      <c r="B132" s="41" t="s">
        <v>414</v>
      </c>
      <c r="C132" s="42" t="s">
        <v>89</v>
      </c>
      <c r="D132" s="43" t="s">
        <v>415</v>
      </c>
      <c r="E132" s="44">
        <v>2610032</v>
      </c>
      <c r="F132" s="43" t="s">
        <v>56</v>
      </c>
      <c r="G132" s="45" t="s">
        <v>416</v>
      </c>
      <c r="H132" s="43" t="s">
        <v>105</v>
      </c>
      <c r="I132" s="46">
        <v>0.19900000000000001</v>
      </c>
      <c r="J132" s="45" t="s">
        <v>158</v>
      </c>
      <c r="K132" s="68">
        <v>446260</v>
      </c>
      <c r="L132" s="48">
        <v>312382</v>
      </c>
      <c r="M132" s="48">
        <v>133878</v>
      </c>
      <c r="N132" s="49">
        <v>0.7</v>
      </c>
      <c r="O132" s="50">
        <v>0</v>
      </c>
      <c r="P132" s="50">
        <v>0</v>
      </c>
      <c r="Q132" s="51">
        <v>0</v>
      </c>
      <c r="R132" s="51">
        <v>0</v>
      </c>
      <c r="S132" s="51">
        <v>0</v>
      </c>
      <c r="T132" s="51">
        <f t="shared" si="14"/>
        <v>312382</v>
      </c>
      <c r="U132" s="17"/>
      <c r="V132" s="17"/>
      <c r="W132" s="17"/>
      <c r="X132" s="18"/>
      <c r="Y132" s="17"/>
      <c r="Z132" s="18"/>
      <c r="AA132" s="3" t="b">
        <f t="shared" si="6"/>
        <v>1</v>
      </c>
      <c r="AB132" s="19">
        <f t="shared" si="7"/>
        <v>0.7</v>
      </c>
      <c r="AC132" s="20" t="b">
        <f t="shared" si="8"/>
        <v>1</v>
      </c>
      <c r="AD132" s="20" t="b">
        <f t="shared" si="9"/>
        <v>1</v>
      </c>
    </row>
    <row r="133" spans="1:30" ht="24" x14ac:dyDescent="0.25">
      <c r="A133" s="40">
        <v>131</v>
      </c>
      <c r="B133" s="41" t="s">
        <v>417</v>
      </c>
      <c r="C133" s="42" t="s">
        <v>89</v>
      </c>
      <c r="D133" s="43" t="s">
        <v>415</v>
      </c>
      <c r="E133" s="44">
        <v>2610032</v>
      </c>
      <c r="F133" s="43" t="s">
        <v>56</v>
      </c>
      <c r="G133" s="45" t="s">
        <v>418</v>
      </c>
      <c r="H133" s="43" t="s">
        <v>44</v>
      </c>
      <c r="I133" s="46">
        <v>0.08</v>
      </c>
      <c r="J133" s="45" t="s">
        <v>158</v>
      </c>
      <c r="K133" s="68">
        <v>103090</v>
      </c>
      <c r="L133" s="48">
        <v>71706</v>
      </c>
      <c r="M133" s="48">
        <v>31384</v>
      </c>
      <c r="N133" s="49">
        <v>0.7</v>
      </c>
      <c r="O133" s="50">
        <v>0</v>
      </c>
      <c r="P133" s="50">
        <v>0</v>
      </c>
      <c r="Q133" s="51">
        <v>0</v>
      </c>
      <c r="R133" s="51">
        <v>0</v>
      </c>
      <c r="S133" s="51">
        <v>0</v>
      </c>
      <c r="T133" s="51">
        <f t="shared" si="14"/>
        <v>71706</v>
      </c>
      <c r="U133" s="17"/>
      <c r="V133" s="17"/>
      <c r="W133" s="17"/>
      <c r="X133" s="18"/>
      <c r="Y133" s="17"/>
      <c r="Z133" s="18"/>
      <c r="AA133" s="3" t="b">
        <f t="shared" si="6"/>
        <v>1</v>
      </c>
      <c r="AB133" s="19">
        <f t="shared" si="7"/>
        <v>0.6956</v>
      </c>
      <c r="AC133" s="20" t="b">
        <f t="shared" si="8"/>
        <v>0</v>
      </c>
      <c r="AD133" s="20" t="b">
        <f t="shared" si="9"/>
        <v>1</v>
      </c>
    </row>
    <row r="134" spans="1:30" ht="24" x14ac:dyDescent="0.25">
      <c r="A134" s="40">
        <v>132</v>
      </c>
      <c r="B134" s="41" t="s">
        <v>419</v>
      </c>
      <c r="C134" s="42" t="s">
        <v>89</v>
      </c>
      <c r="D134" s="43" t="s">
        <v>393</v>
      </c>
      <c r="E134" s="44">
        <v>2601063</v>
      </c>
      <c r="F134" s="43" t="s">
        <v>39</v>
      </c>
      <c r="G134" s="45" t="s">
        <v>420</v>
      </c>
      <c r="H134" s="43" t="s">
        <v>105</v>
      </c>
      <c r="I134" s="46">
        <v>1.67</v>
      </c>
      <c r="J134" s="45" t="s">
        <v>96</v>
      </c>
      <c r="K134" s="68">
        <v>351735.14</v>
      </c>
      <c r="L134" s="48">
        <v>281387</v>
      </c>
      <c r="M134" s="48">
        <v>70348.14</v>
      </c>
      <c r="N134" s="49">
        <v>0.8</v>
      </c>
      <c r="O134" s="50">
        <v>0</v>
      </c>
      <c r="P134" s="50">
        <v>0</v>
      </c>
      <c r="Q134" s="51">
        <v>0</v>
      </c>
      <c r="R134" s="51">
        <v>0</v>
      </c>
      <c r="S134" s="51">
        <v>0</v>
      </c>
      <c r="T134" s="51">
        <f t="shared" si="14"/>
        <v>281387</v>
      </c>
      <c r="U134" s="17"/>
      <c r="V134" s="17"/>
      <c r="W134" s="17"/>
      <c r="X134" s="18"/>
      <c r="Y134" s="17"/>
      <c r="Z134" s="18"/>
      <c r="AA134" s="3" t="b">
        <f t="shared" si="6"/>
        <v>1</v>
      </c>
      <c r="AB134" s="19">
        <f t="shared" si="7"/>
        <v>0.8</v>
      </c>
      <c r="AC134" s="20" t="b">
        <f t="shared" si="8"/>
        <v>1</v>
      </c>
      <c r="AD134" s="20" t="b">
        <f t="shared" si="9"/>
        <v>1</v>
      </c>
    </row>
    <row r="135" spans="1:30" ht="24" x14ac:dyDescent="0.25">
      <c r="A135" s="40">
        <v>133</v>
      </c>
      <c r="B135" s="41" t="s">
        <v>421</v>
      </c>
      <c r="C135" s="42" t="s">
        <v>89</v>
      </c>
      <c r="D135" s="43" t="s">
        <v>422</v>
      </c>
      <c r="E135" s="44">
        <v>2601043</v>
      </c>
      <c r="F135" s="43" t="s">
        <v>39</v>
      </c>
      <c r="G135" s="45" t="s">
        <v>423</v>
      </c>
      <c r="H135" s="43" t="s">
        <v>44</v>
      </c>
      <c r="I135" s="46">
        <v>1.8049999999999999</v>
      </c>
      <c r="J135" s="45" t="s">
        <v>194</v>
      </c>
      <c r="K135" s="68">
        <v>1125563.1599999999</v>
      </c>
      <c r="L135" s="48">
        <v>900450</v>
      </c>
      <c r="M135" s="48">
        <v>225113.16</v>
      </c>
      <c r="N135" s="49">
        <v>0.8</v>
      </c>
      <c r="O135" s="50">
        <v>0</v>
      </c>
      <c r="P135" s="50">
        <v>0</v>
      </c>
      <c r="Q135" s="51">
        <v>0</v>
      </c>
      <c r="R135" s="51">
        <v>0</v>
      </c>
      <c r="S135" s="51">
        <v>0</v>
      </c>
      <c r="T135" s="51">
        <f t="shared" si="14"/>
        <v>900450</v>
      </c>
      <c r="U135" s="17"/>
      <c r="V135" s="17"/>
      <c r="W135" s="17"/>
      <c r="X135" s="18"/>
      <c r="Y135" s="17"/>
      <c r="Z135" s="18"/>
      <c r="AA135" s="3" t="b">
        <f t="shared" ref="AA135:AA177" si="15">L135=SUM(O135:Z135)</f>
        <v>1</v>
      </c>
      <c r="AB135" s="19">
        <f t="shared" ref="AB135:AB177" si="16">ROUND(L135/K135,4)</f>
        <v>0.8</v>
      </c>
      <c r="AC135" s="20" t="b">
        <f t="shared" ref="AC135:AC145" si="17">AB135=N135</f>
        <v>1</v>
      </c>
      <c r="AD135" s="20" t="b">
        <f t="shared" ref="AD135:AD177" si="18">K135=L135+M135</f>
        <v>1</v>
      </c>
    </row>
    <row r="136" spans="1:30" ht="24" x14ac:dyDescent="0.25">
      <c r="A136" s="40">
        <v>134</v>
      </c>
      <c r="B136" s="41" t="s">
        <v>424</v>
      </c>
      <c r="C136" s="42" t="s">
        <v>89</v>
      </c>
      <c r="D136" s="43" t="s">
        <v>230</v>
      </c>
      <c r="E136" s="44">
        <v>2606012</v>
      </c>
      <c r="F136" s="43" t="s">
        <v>94</v>
      </c>
      <c r="G136" s="45" t="s">
        <v>425</v>
      </c>
      <c r="H136" s="43" t="s">
        <v>105</v>
      </c>
      <c r="I136" s="46">
        <v>1.615</v>
      </c>
      <c r="J136" s="45" t="s">
        <v>232</v>
      </c>
      <c r="K136" s="68">
        <v>779981.44</v>
      </c>
      <c r="L136" s="48">
        <v>545987</v>
      </c>
      <c r="M136" s="48">
        <v>233994.44</v>
      </c>
      <c r="N136" s="49">
        <v>0.7</v>
      </c>
      <c r="O136" s="50">
        <v>0</v>
      </c>
      <c r="P136" s="50">
        <v>0</v>
      </c>
      <c r="Q136" s="51">
        <v>0</v>
      </c>
      <c r="R136" s="51">
        <v>0</v>
      </c>
      <c r="S136" s="51">
        <v>0</v>
      </c>
      <c r="T136" s="51">
        <f t="shared" si="14"/>
        <v>545987</v>
      </c>
      <c r="U136" s="17"/>
      <c r="V136" s="17"/>
      <c r="W136" s="17"/>
      <c r="X136" s="18"/>
      <c r="Y136" s="17"/>
      <c r="Z136" s="18"/>
      <c r="AA136" s="3" t="b">
        <f t="shared" si="15"/>
        <v>1</v>
      </c>
      <c r="AB136" s="19">
        <f t="shared" si="16"/>
        <v>0.7</v>
      </c>
      <c r="AC136" s="20" t="b">
        <f t="shared" si="17"/>
        <v>1</v>
      </c>
      <c r="AD136" s="20" t="b">
        <f t="shared" si="18"/>
        <v>1</v>
      </c>
    </row>
    <row r="137" spans="1:30" ht="48" x14ac:dyDescent="0.25">
      <c r="A137" s="4">
        <v>135</v>
      </c>
      <c r="B137" s="86" t="s">
        <v>426</v>
      </c>
      <c r="C137" s="54"/>
      <c r="D137" s="55" t="s">
        <v>51</v>
      </c>
      <c r="E137" s="56">
        <v>2608043</v>
      </c>
      <c r="F137" s="55" t="s">
        <v>52</v>
      </c>
      <c r="G137" s="57" t="s">
        <v>427</v>
      </c>
      <c r="H137" s="55" t="s">
        <v>24</v>
      </c>
      <c r="I137" s="58"/>
      <c r="J137" s="57" t="s">
        <v>428</v>
      </c>
      <c r="K137" s="79"/>
      <c r="L137" s="60"/>
      <c r="M137" s="60"/>
      <c r="N137" s="61">
        <v>0.7</v>
      </c>
      <c r="O137" s="62"/>
      <c r="P137" s="62"/>
      <c r="Q137" s="63"/>
      <c r="R137" s="63"/>
      <c r="S137" s="63"/>
      <c r="T137" s="64"/>
      <c r="U137" s="64"/>
      <c r="V137" s="64"/>
      <c r="W137" s="17"/>
      <c r="X137" s="18"/>
      <c r="Y137" s="17"/>
      <c r="Z137" s="18"/>
      <c r="AA137" s="3" t="b">
        <f t="shared" si="15"/>
        <v>1</v>
      </c>
      <c r="AB137" s="19" t="e">
        <f t="shared" si="16"/>
        <v>#DIV/0!</v>
      </c>
      <c r="AC137" s="20" t="e">
        <f t="shared" si="17"/>
        <v>#DIV/0!</v>
      </c>
      <c r="AD137" s="20" t="b">
        <f t="shared" si="18"/>
        <v>1</v>
      </c>
    </row>
    <row r="138" spans="1:30" x14ac:dyDescent="0.25">
      <c r="A138" s="40">
        <v>136</v>
      </c>
      <c r="B138" s="41" t="s">
        <v>429</v>
      </c>
      <c r="C138" s="42" t="s">
        <v>89</v>
      </c>
      <c r="D138" s="43" t="s">
        <v>120</v>
      </c>
      <c r="E138" s="44">
        <v>2611042</v>
      </c>
      <c r="F138" s="43" t="s">
        <v>103</v>
      </c>
      <c r="G138" s="45" t="s">
        <v>430</v>
      </c>
      <c r="H138" s="43" t="s">
        <v>105</v>
      </c>
      <c r="I138" s="82">
        <v>0.72499999999999998</v>
      </c>
      <c r="J138" s="45" t="s">
        <v>122</v>
      </c>
      <c r="K138" s="68">
        <v>792489.57</v>
      </c>
      <c r="L138" s="48">
        <v>633991</v>
      </c>
      <c r="M138" s="48">
        <v>158498.57</v>
      </c>
      <c r="N138" s="49">
        <v>0.8</v>
      </c>
      <c r="O138" s="50">
        <v>0</v>
      </c>
      <c r="P138" s="50">
        <v>0</v>
      </c>
      <c r="Q138" s="51">
        <v>0</v>
      </c>
      <c r="R138" s="51">
        <v>0</v>
      </c>
      <c r="S138" s="51">
        <v>0</v>
      </c>
      <c r="T138" s="51">
        <f>L138</f>
        <v>633991</v>
      </c>
      <c r="U138" s="64"/>
      <c r="V138" s="64"/>
      <c r="W138" s="17"/>
      <c r="X138" s="18"/>
      <c r="Y138" s="17"/>
      <c r="Z138" s="18"/>
      <c r="AA138" s="3"/>
      <c r="AB138" s="19"/>
      <c r="AC138" s="20"/>
      <c r="AD138" s="20"/>
    </row>
    <row r="139" spans="1:30" x14ac:dyDescent="0.25">
      <c r="A139" s="40">
        <v>137</v>
      </c>
      <c r="B139" s="41" t="s">
        <v>431</v>
      </c>
      <c r="C139" s="42" t="s">
        <v>89</v>
      </c>
      <c r="D139" s="43" t="s">
        <v>200</v>
      </c>
      <c r="E139" s="44">
        <v>2607053</v>
      </c>
      <c r="F139" s="43" t="s">
        <v>147</v>
      </c>
      <c r="G139" s="45" t="s">
        <v>432</v>
      </c>
      <c r="H139" s="43" t="s">
        <v>44</v>
      </c>
      <c r="I139" s="46">
        <v>0.59799999999999998</v>
      </c>
      <c r="J139" s="45" t="s">
        <v>136</v>
      </c>
      <c r="K139" s="68">
        <v>3917394.95</v>
      </c>
      <c r="L139" s="48">
        <v>3133915</v>
      </c>
      <c r="M139" s="48">
        <v>783479.95</v>
      </c>
      <c r="N139" s="49">
        <v>0.8</v>
      </c>
      <c r="O139" s="50">
        <v>0</v>
      </c>
      <c r="P139" s="50">
        <v>0</v>
      </c>
      <c r="Q139" s="51">
        <v>0</v>
      </c>
      <c r="R139" s="51">
        <v>0</v>
      </c>
      <c r="S139" s="51">
        <v>0</v>
      </c>
      <c r="T139" s="51">
        <f>L139</f>
        <v>3133915</v>
      </c>
      <c r="U139" s="17"/>
      <c r="V139" s="17"/>
      <c r="W139" s="17"/>
      <c r="X139" s="18"/>
      <c r="Y139" s="17"/>
      <c r="Z139" s="18"/>
      <c r="AA139" s="3" t="b">
        <f t="shared" si="15"/>
        <v>1</v>
      </c>
      <c r="AB139" s="19">
        <f t="shared" si="16"/>
        <v>0.8</v>
      </c>
      <c r="AC139" s="20" t="b">
        <f t="shared" si="17"/>
        <v>1</v>
      </c>
      <c r="AD139" s="20" t="b">
        <f t="shared" si="18"/>
        <v>1</v>
      </c>
    </row>
    <row r="140" spans="1:30" ht="24" x14ac:dyDescent="0.25">
      <c r="A140" s="40">
        <v>138</v>
      </c>
      <c r="B140" s="41" t="s">
        <v>433</v>
      </c>
      <c r="C140" s="42" t="s">
        <v>89</v>
      </c>
      <c r="D140" s="43" t="s">
        <v>288</v>
      </c>
      <c r="E140" s="44">
        <v>2604182</v>
      </c>
      <c r="F140" s="43" t="s">
        <v>22</v>
      </c>
      <c r="G140" s="45" t="s">
        <v>434</v>
      </c>
      <c r="H140" s="43" t="s">
        <v>105</v>
      </c>
      <c r="I140" s="82">
        <v>0.40500000000000003</v>
      </c>
      <c r="J140" s="45" t="s">
        <v>133</v>
      </c>
      <c r="K140" s="68">
        <v>235883.34</v>
      </c>
      <c r="L140" s="48">
        <v>188706</v>
      </c>
      <c r="M140" s="48">
        <v>47177.34</v>
      </c>
      <c r="N140" s="49">
        <v>0.8</v>
      </c>
      <c r="O140" s="50">
        <v>0</v>
      </c>
      <c r="P140" s="50">
        <v>0</v>
      </c>
      <c r="Q140" s="51">
        <v>0</v>
      </c>
      <c r="R140" s="51">
        <v>0</v>
      </c>
      <c r="S140" s="51">
        <v>0</v>
      </c>
      <c r="T140" s="51">
        <f>L140</f>
        <v>188706</v>
      </c>
      <c r="U140" s="17"/>
      <c r="V140" s="17"/>
      <c r="W140" s="17"/>
      <c r="X140" s="18"/>
      <c r="Y140" s="17"/>
      <c r="Z140" s="18"/>
      <c r="AA140" s="3" t="b">
        <f t="shared" si="15"/>
        <v>1</v>
      </c>
      <c r="AB140" s="19">
        <f t="shared" si="16"/>
        <v>0.8</v>
      </c>
      <c r="AC140" s="20" t="b">
        <f t="shared" si="17"/>
        <v>1</v>
      </c>
      <c r="AD140" s="20" t="b">
        <f t="shared" si="18"/>
        <v>1</v>
      </c>
    </row>
    <row r="141" spans="1:30" x14ac:dyDescent="0.25">
      <c r="A141" s="40">
        <v>139</v>
      </c>
      <c r="B141" s="41" t="s">
        <v>435</v>
      </c>
      <c r="C141" s="42" t="s">
        <v>89</v>
      </c>
      <c r="D141" s="43" t="s">
        <v>156</v>
      </c>
      <c r="E141" s="44">
        <v>2604123</v>
      </c>
      <c r="F141" s="43" t="s">
        <v>22</v>
      </c>
      <c r="G141" s="85" t="s">
        <v>436</v>
      </c>
      <c r="H141" s="43" t="s">
        <v>44</v>
      </c>
      <c r="I141" s="46">
        <v>0.35</v>
      </c>
      <c r="J141" s="45" t="s">
        <v>158</v>
      </c>
      <c r="K141" s="68">
        <v>556809.93000000005</v>
      </c>
      <c r="L141" s="48">
        <v>389766</v>
      </c>
      <c r="M141" s="48">
        <v>167043.93</v>
      </c>
      <c r="N141" s="49">
        <v>0.7</v>
      </c>
      <c r="O141" s="50">
        <v>0</v>
      </c>
      <c r="P141" s="50">
        <v>0</v>
      </c>
      <c r="Q141" s="78">
        <v>0</v>
      </c>
      <c r="R141" s="78">
        <v>0</v>
      </c>
      <c r="S141" s="78">
        <v>0</v>
      </c>
      <c r="T141" s="78">
        <f>L141</f>
        <v>389766</v>
      </c>
      <c r="U141" s="17"/>
      <c r="V141" s="17"/>
      <c r="W141" s="17"/>
      <c r="X141" s="18"/>
      <c r="Y141" s="17"/>
      <c r="Z141" s="18"/>
      <c r="AA141" s="3" t="b">
        <f t="shared" si="15"/>
        <v>1</v>
      </c>
      <c r="AB141" s="19">
        <f t="shared" si="16"/>
        <v>0.7</v>
      </c>
      <c r="AC141" s="20" t="b">
        <f t="shared" si="17"/>
        <v>1</v>
      </c>
      <c r="AD141" s="20" t="b">
        <f t="shared" si="18"/>
        <v>1</v>
      </c>
    </row>
    <row r="142" spans="1:30" x14ac:dyDescent="0.25">
      <c r="A142" s="4">
        <v>140</v>
      </c>
      <c r="B142" s="53" t="s">
        <v>437</v>
      </c>
      <c r="C142" s="54" t="s">
        <v>98</v>
      </c>
      <c r="D142" s="55" t="s">
        <v>46</v>
      </c>
      <c r="E142" s="56">
        <v>2605033</v>
      </c>
      <c r="F142" s="55" t="s">
        <v>47</v>
      </c>
      <c r="G142" s="57" t="s">
        <v>438</v>
      </c>
      <c r="H142" s="55" t="s">
        <v>44</v>
      </c>
      <c r="I142" s="58">
        <v>0.30199999999999999</v>
      </c>
      <c r="J142" s="57" t="s">
        <v>368</v>
      </c>
      <c r="K142" s="79">
        <v>1195695.1499999999</v>
      </c>
      <c r="L142" s="60">
        <v>956556</v>
      </c>
      <c r="M142" s="60">
        <v>239139.15</v>
      </c>
      <c r="N142" s="61">
        <v>0.8</v>
      </c>
      <c r="O142" s="62">
        <v>0</v>
      </c>
      <c r="P142" s="62">
        <v>0</v>
      </c>
      <c r="Q142" s="63">
        <v>0</v>
      </c>
      <c r="R142" s="63">
        <v>0</v>
      </c>
      <c r="S142" s="63">
        <v>0</v>
      </c>
      <c r="T142" s="64">
        <v>344124</v>
      </c>
      <c r="U142" s="64">
        <v>612432</v>
      </c>
      <c r="W142" s="65"/>
      <c r="X142" s="18"/>
      <c r="Y142" s="65"/>
      <c r="Z142" s="18"/>
      <c r="AA142" s="3" t="b">
        <f t="shared" si="15"/>
        <v>1</v>
      </c>
      <c r="AB142" s="19">
        <f t="shared" si="16"/>
        <v>0.8</v>
      </c>
      <c r="AC142" s="20" t="b">
        <f t="shared" si="17"/>
        <v>1</v>
      </c>
      <c r="AD142" s="20" t="b">
        <f t="shared" si="18"/>
        <v>1</v>
      </c>
    </row>
    <row r="143" spans="1:30" ht="24" x14ac:dyDescent="0.25">
      <c r="A143" s="40">
        <v>141</v>
      </c>
      <c r="B143" s="41" t="s">
        <v>439</v>
      </c>
      <c r="C143" s="42" t="s">
        <v>89</v>
      </c>
      <c r="D143" s="43" t="s">
        <v>146</v>
      </c>
      <c r="E143" s="44">
        <v>2607032</v>
      </c>
      <c r="F143" s="43" t="s">
        <v>147</v>
      </c>
      <c r="G143" s="45" t="s">
        <v>440</v>
      </c>
      <c r="H143" s="43" t="s">
        <v>105</v>
      </c>
      <c r="I143" s="46">
        <v>0.25800000000000001</v>
      </c>
      <c r="J143" s="45" t="s">
        <v>149</v>
      </c>
      <c r="K143" s="68">
        <v>164679.88</v>
      </c>
      <c r="L143" s="48">
        <v>100820</v>
      </c>
      <c r="M143" s="48">
        <f>K143-L143</f>
        <v>63859.880000000005</v>
      </c>
      <c r="N143" s="49">
        <v>0.8</v>
      </c>
      <c r="O143" s="50">
        <v>0</v>
      </c>
      <c r="P143" s="50">
        <v>0</v>
      </c>
      <c r="Q143" s="51">
        <v>0</v>
      </c>
      <c r="R143" s="51">
        <v>0</v>
      </c>
      <c r="S143" s="51">
        <v>0</v>
      </c>
      <c r="T143" s="51">
        <f>L143</f>
        <v>100820</v>
      </c>
      <c r="U143" s="17"/>
      <c r="V143" s="17"/>
      <c r="W143" s="17"/>
      <c r="X143" s="18"/>
      <c r="Y143" s="17"/>
      <c r="Z143" s="18"/>
      <c r="AA143" s="3" t="b">
        <f t="shared" si="15"/>
        <v>1</v>
      </c>
      <c r="AB143" s="19">
        <f t="shared" si="16"/>
        <v>0.61219999999999997</v>
      </c>
      <c r="AC143" s="20" t="b">
        <f t="shared" si="17"/>
        <v>0</v>
      </c>
      <c r="AD143" s="20" t="b">
        <f t="shared" si="18"/>
        <v>1</v>
      </c>
    </row>
    <row r="144" spans="1:30" x14ac:dyDescent="0.25">
      <c r="A144" s="40">
        <v>142</v>
      </c>
      <c r="B144" s="41" t="s">
        <v>441</v>
      </c>
      <c r="C144" s="42" t="s">
        <v>89</v>
      </c>
      <c r="D144" s="43" t="s">
        <v>156</v>
      </c>
      <c r="E144" s="44">
        <v>2604123</v>
      </c>
      <c r="F144" s="43" t="s">
        <v>22</v>
      </c>
      <c r="G144" s="85" t="s">
        <v>442</v>
      </c>
      <c r="H144" s="43" t="s">
        <v>44</v>
      </c>
      <c r="I144" s="46">
        <v>0.25</v>
      </c>
      <c r="J144" s="45" t="s">
        <v>158</v>
      </c>
      <c r="K144" s="68">
        <v>370669.11</v>
      </c>
      <c r="L144" s="48">
        <v>259468</v>
      </c>
      <c r="M144" s="48">
        <v>111201.11</v>
      </c>
      <c r="N144" s="49">
        <v>0.7</v>
      </c>
      <c r="O144" s="50">
        <v>0</v>
      </c>
      <c r="P144" s="50">
        <v>0</v>
      </c>
      <c r="Q144" s="78">
        <v>0</v>
      </c>
      <c r="R144" s="78">
        <v>0</v>
      </c>
      <c r="S144" s="78">
        <v>0</v>
      </c>
      <c r="T144" s="78">
        <f>L144</f>
        <v>259468</v>
      </c>
      <c r="V144" s="65"/>
      <c r="W144" s="65"/>
      <c r="X144" s="18"/>
      <c r="Y144" s="65"/>
      <c r="Z144" s="18"/>
      <c r="AA144" s="3" t="b">
        <f t="shared" si="15"/>
        <v>1</v>
      </c>
      <c r="AB144" s="19">
        <f t="shared" si="16"/>
        <v>0.7</v>
      </c>
      <c r="AC144" s="20" t="b">
        <f t="shared" si="17"/>
        <v>1</v>
      </c>
      <c r="AD144" s="20" t="b">
        <f t="shared" si="18"/>
        <v>1</v>
      </c>
    </row>
    <row r="145" spans="1:30" x14ac:dyDescent="0.25">
      <c r="A145" s="4">
        <v>143</v>
      </c>
      <c r="B145" s="53" t="s">
        <v>443</v>
      </c>
      <c r="C145" s="54" t="s">
        <v>98</v>
      </c>
      <c r="D145" s="55" t="s">
        <v>46</v>
      </c>
      <c r="E145" s="56">
        <v>2605033</v>
      </c>
      <c r="F145" s="55" t="s">
        <v>47</v>
      </c>
      <c r="G145" s="57" t="s">
        <v>444</v>
      </c>
      <c r="H145" s="55" t="s">
        <v>44</v>
      </c>
      <c r="I145" s="58">
        <v>0.21</v>
      </c>
      <c r="J145" s="57" t="s">
        <v>368</v>
      </c>
      <c r="K145" s="79">
        <v>519810.4</v>
      </c>
      <c r="L145" s="60">
        <v>415848</v>
      </c>
      <c r="M145" s="60">
        <v>103962.4</v>
      </c>
      <c r="N145" s="61">
        <v>0.8</v>
      </c>
      <c r="O145" s="62">
        <v>0</v>
      </c>
      <c r="P145" s="62">
        <v>0</v>
      </c>
      <c r="Q145" s="63">
        <v>0</v>
      </c>
      <c r="R145" s="63">
        <v>0</v>
      </c>
      <c r="S145" s="63">
        <v>0</v>
      </c>
      <c r="T145" s="64">
        <v>164940</v>
      </c>
      <c r="U145" s="64">
        <v>250908</v>
      </c>
      <c r="V145" s="65"/>
      <c r="W145" s="65"/>
      <c r="X145" s="18"/>
      <c r="Y145" s="65"/>
      <c r="Z145" s="18"/>
      <c r="AA145" s="3" t="b">
        <f t="shared" si="15"/>
        <v>1</v>
      </c>
      <c r="AB145" s="19">
        <f t="shared" si="16"/>
        <v>0.8</v>
      </c>
      <c r="AC145" s="20" t="b">
        <f t="shared" si="17"/>
        <v>1</v>
      </c>
      <c r="AD145" s="20" t="b">
        <f t="shared" si="18"/>
        <v>1</v>
      </c>
    </row>
    <row r="146" spans="1:30" ht="24" x14ac:dyDescent="0.25">
      <c r="A146" s="40">
        <v>144</v>
      </c>
      <c r="B146" s="87" t="s">
        <v>445</v>
      </c>
      <c r="C146" s="42" t="s">
        <v>89</v>
      </c>
      <c r="D146" s="43" t="s">
        <v>102</v>
      </c>
      <c r="E146" s="44">
        <v>2611011</v>
      </c>
      <c r="F146" s="43" t="s">
        <v>103</v>
      </c>
      <c r="G146" s="45" t="s">
        <v>446</v>
      </c>
      <c r="H146" s="43" t="s">
        <v>44</v>
      </c>
      <c r="I146" s="46">
        <v>0.154</v>
      </c>
      <c r="J146" s="45" t="s">
        <v>447</v>
      </c>
      <c r="K146" s="68">
        <v>1068986.3600000001</v>
      </c>
      <c r="L146" s="48">
        <f>855189</f>
        <v>855189</v>
      </c>
      <c r="M146" s="48">
        <f>K146-L146</f>
        <v>213797.3600000001</v>
      </c>
      <c r="N146" s="49">
        <v>0.8</v>
      </c>
      <c r="O146" s="50">
        <v>0</v>
      </c>
      <c r="P146" s="50">
        <v>0</v>
      </c>
      <c r="Q146" s="51">
        <v>0</v>
      </c>
      <c r="R146" s="51">
        <v>0</v>
      </c>
      <c r="S146" s="51">
        <v>0</v>
      </c>
      <c r="T146" s="51">
        <f>L146</f>
        <v>855189</v>
      </c>
      <c r="U146" s="17"/>
      <c r="V146" s="17"/>
      <c r="W146" s="17"/>
      <c r="X146" s="18"/>
      <c r="Y146" s="17"/>
      <c r="Z146" s="18"/>
      <c r="AA146" s="3" t="b">
        <f t="shared" si="15"/>
        <v>1</v>
      </c>
      <c r="AB146" s="19">
        <f t="shared" si="16"/>
        <v>0.8</v>
      </c>
      <c r="AC146" s="20" t="b">
        <f>AB146=N146</f>
        <v>1</v>
      </c>
      <c r="AD146" s="20" t="b">
        <f t="shared" si="18"/>
        <v>1</v>
      </c>
    </row>
    <row r="147" spans="1:30" ht="17.25" customHeight="1" x14ac:dyDescent="0.25">
      <c r="A147" s="40">
        <v>145</v>
      </c>
      <c r="B147" s="41" t="s">
        <v>448</v>
      </c>
      <c r="C147" s="42" t="s">
        <v>89</v>
      </c>
      <c r="D147" s="43" t="s">
        <v>156</v>
      </c>
      <c r="E147" s="44">
        <v>2604123</v>
      </c>
      <c r="F147" s="43" t="s">
        <v>22</v>
      </c>
      <c r="G147" s="45" t="s">
        <v>449</v>
      </c>
      <c r="H147" s="43" t="s">
        <v>44</v>
      </c>
      <c r="I147" s="46">
        <v>0.41099999999999998</v>
      </c>
      <c r="J147" s="45" t="s">
        <v>158</v>
      </c>
      <c r="K147" s="68">
        <v>357777.48</v>
      </c>
      <c r="L147" s="48">
        <v>250444</v>
      </c>
      <c r="M147" s="48">
        <v>107333.48</v>
      </c>
      <c r="N147" s="49">
        <v>0.7</v>
      </c>
      <c r="O147" s="50">
        <v>0</v>
      </c>
      <c r="P147" s="50">
        <v>0</v>
      </c>
      <c r="Q147" s="78">
        <v>0</v>
      </c>
      <c r="R147" s="78">
        <v>0</v>
      </c>
      <c r="S147" s="78">
        <v>0</v>
      </c>
      <c r="T147" s="78">
        <f>L147</f>
        <v>250444</v>
      </c>
      <c r="U147" s="17"/>
      <c r="V147" s="17"/>
      <c r="W147" s="17"/>
      <c r="X147" s="18"/>
      <c r="Y147" s="17"/>
      <c r="Z147" s="18"/>
      <c r="AA147" s="3" t="b">
        <f t="shared" si="15"/>
        <v>1</v>
      </c>
      <c r="AB147" s="19">
        <f t="shared" si="16"/>
        <v>0.7</v>
      </c>
      <c r="AC147" s="20" t="b">
        <f>AB147=N147</f>
        <v>1</v>
      </c>
      <c r="AD147" s="20" t="b">
        <f t="shared" si="18"/>
        <v>1</v>
      </c>
    </row>
    <row r="148" spans="1:30" s="95" customFormat="1" x14ac:dyDescent="0.25">
      <c r="A148" s="88">
        <v>146</v>
      </c>
      <c r="B148" s="41" t="s">
        <v>450</v>
      </c>
      <c r="C148" s="89" t="s">
        <v>89</v>
      </c>
      <c r="D148" s="43" t="s">
        <v>120</v>
      </c>
      <c r="E148" s="90">
        <v>2611042</v>
      </c>
      <c r="F148" s="43" t="s">
        <v>103</v>
      </c>
      <c r="G148" s="85" t="s">
        <v>451</v>
      </c>
      <c r="H148" s="43" t="s">
        <v>44</v>
      </c>
      <c r="I148" s="82">
        <v>0.32</v>
      </c>
      <c r="J148" s="85" t="s">
        <v>122</v>
      </c>
      <c r="K148" s="68">
        <v>636393.52</v>
      </c>
      <c r="L148" s="48">
        <v>509114</v>
      </c>
      <c r="M148" s="48">
        <v>127279.52</v>
      </c>
      <c r="N148" s="49">
        <v>0.8</v>
      </c>
      <c r="O148" s="91">
        <v>0</v>
      </c>
      <c r="P148" s="91">
        <v>0</v>
      </c>
      <c r="Q148" s="92">
        <v>0</v>
      </c>
      <c r="R148" s="92">
        <v>0</v>
      </c>
      <c r="S148" s="92">
        <v>0</v>
      </c>
      <c r="T148" s="92">
        <f>L148</f>
        <v>509114</v>
      </c>
      <c r="U148" s="67"/>
      <c r="V148" s="93"/>
      <c r="W148" s="94"/>
      <c r="X148" s="18"/>
      <c r="Y148" s="94"/>
      <c r="Z148" s="18"/>
      <c r="AA148" s="3" t="b">
        <f t="shared" si="15"/>
        <v>1</v>
      </c>
      <c r="AB148" s="19">
        <f t="shared" si="16"/>
        <v>0.8</v>
      </c>
      <c r="AC148" s="20" t="b">
        <f>AB148=N148</f>
        <v>1</v>
      </c>
      <c r="AD148" s="20" t="b">
        <f t="shared" si="18"/>
        <v>1</v>
      </c>
    </row>
    <row r="149" spans="1:30" s="95" customFormat="1" ht="24" x14ac:dyDescent="0.25">
      <c r="A149" s="40">
        <v>147</v>
      </c>
      <c r="B149" s="87" t="s">
        <v>452</v>
      </c>
      <c r="C149" s="42" t="s">
        <v>89</v>
      </c>
      <c r="D149" s="43" t="s">
        <v>102</v>
      </c>
      <c r="E149" s="44">
        <v>2611011</v>
      </c>
      <c r="F149" s="43" t="s">
        <v>103</v>
      </c>
      <c r="G149" s="45" t="s">
        <v>453</v>
      </c>
      <c r="H149" s="43" t="s">
        <v>105</v>
      </c>
      <c r="I149" s="46">
        <v>1.0780000000000001</v>
      </c>
      <c r="J149" s="45" t="s">
        <v>106</v>
      </c>
      <c r="K149" s="68">
        <v>2538028.5699999998</v>
      </c>
      <c r="L149" s="48">
        <v>2030422</v>
      </c>
      <c r="M149" s="48">
        <v>507606.57</v>
      </c>
      <c r="N149" s="49">
        <v>0.8</v>
      </c>
      <c r="O149" s="50">
        <v>0</v>
      </c>
      <c r="P149" s="50">
        <v>0</v>
      </c>
      <c r="Q149" s="78">
        <v>0</v>
      </c>
      <c r="R149" s="78">
        <v>0</v>
      </c>
      <c r="S149" s="78">
        <v>0</v>
      </c>
      <c r="T149" s="78">
        <f>L149</f>
        <v>2030422</v>
      </c>
      <c r="U149" s="67"/>
      <c r="V149" s="93"/>
      <c r="W149" s="94"/>
      <c r="X149" s="18"/>
      <c r="Y149" s="94"/>
      <c r="Z149" s="18"/>
      <c r="AA149" s="3" t="b">
        <f t="shared" si="15"/>
        <v>1</v>
      </c>
      <c r="AB149" s="19">
        <f t="shared" si="16"/>
        <v>0.8</v>
      </c>
      <c r="AC149" s="20" t="b">
        <f>AB149=N149</f>
        <v>1</v>
      </c>
      <c r="AD149" s="20" t="b">
        <f t="shared" si="18"/>
        <v>1</v>
      </c>
    </row>
    <row r="150" spans="1:30" s="95" customFormat="1" ht="36" x14ac:dyDescent="0.25">
      <c r="A150" s="96">
        <v>148</v>
      </c>
      <c r="B150" s="53" t="s">
        <v>454</v>
      </c>
      <c r="C150" s="54" t="s">
        <v>98</v>
      </c>
      <c r="D150" s="55" t="s">
        <v>282</v>
      </c>
      <c r="E150" s="97">
        <v>2607011</v>
      </c>
      <c r="F150" s="55" t="s">
        <v>147</v>
      </c>
      <c r="G150" s="57" t="s">
        <v>455</v>
      </c>
      <c r="H150" s="55" t="s">
        <v>24</v>
      </c>
      <c r="I150" s="58">
        <v>0.88900000000000001</v>
      </c>
      <c r="J150" s="57" t="s">
        <v>456</v>
      </c>
      <c r="K150" s="79">
        <v>9401449.8499999996</v>
      </c>
      <c r="L150" s="60">
        <v>7521159</v>
      </c>
      <c r="M150" s="60">
        <v>1880290.85</v>
      </c>
      <c r="N150" s="61">
        <v>0.8</v>
      </c>
      <c r="O150" s="62">
        <v>0</v>
      </c>
      <c r="P150" s="62">
        <v>0</v>
      </c>
      <c r="Q150" s="63">
        <v>0</v>
      </c>
      <c r="R150" s="63">
        <v>0</v>
      </c>
      <c r="S150" s="63">
        <v>0</v>
      </c>
      <c r="T150" s="67">
        <v>2248926</v>
      </c>
      <c r="U150" s="67">
        <v>5272233</v>
      </c>
      <c r="V150" s="93"/>
      <c r="W150" s="94"/>
      <c r="X150" s="18"/>
      <c r="Y150" s="94"/>
      <c r="Z150" s="18"/>
      <c r="AA150" s="3" t="b">
        <f t="shared" si="15"/>
        <v>1</v>
      </c>
      <c r="AB150" s="19">
        <f t="shared" si="16"/>
        <v>0.8</v>
      </c>
      <c r="AC150" s="20" t="b">
        <f t="shared" ref="AC150:AC173" si="19">AB150=N150</f>
        <v>1</v>
      </c>
      <c r="AD150" s="20" t="b">
        <f t="shared" si="18"/>
        <v>1</v>
      </c>
    </row>
    <row r="151" spans="1:30" s="95" customFormat="1" ht="36" x14ac:dyDescent="0.25">
      <c r="A151" s="96">
        <v>149</v>
      </c>
      <c r="B151" s="53" t="s">
        <v>457</v>
      </c>
      <c r="C151" s="54" t="s">
        <v>98</v>
      </c>
      <c r="D151" s="55" t="s">
        <v>282</v>
      </c>
      <c r="E151" s="56">
        <v>2607011</v>
      </c>
      <c r="F151" s="55" t="s">
        <v>147</v>
      </c>
      <c r="G151" s="57" t="s">
        <v>458</v>
      </c>
      <c r="H151" s="55" t="s">
        <v>24</v>
      </c>
      <c r="I151" s="58">
        <v>0.61399999999999999</v>
      </c>
      <c r="J151" s="57" t="s">
        <v>459</v>
      </c>
      <c r="K151" s="79">
        <v>4398672.2</v>
      </c>
      <c r="L151" s="60">
        <v>3518937</v>
      </c>
      <c r="M151" s="60">
        <v>879735.2</v>
      </c>
      <c r="N151" s="61">
        <v>0.8</v>
      </c>
      <c r="O151" s="62">
        <v>0</v>
      </c>
      <c r="P151" s="62">
        <v>0</v>
      </c>
      <c r="Q151" s="98">
        <v>0</v>
      </c>
      <c r="R151" s="98">
        <v>0</v>
      </c>
      <c r="S151" s="98">
        <v>0</v>
      </c>
      <c r="T151" s="98">
        <v>1039297</v>
      </c>
      <c r="U151" s="67">
        <v>2479640</v>
      </c>
      <c r="V151" s="93"/>
      <c r="W151" s="94"/>
      <c r="X151" s="18"/>
      <c r="Y151" s="94"/>
      <c r="Z151" s="18"/>
      <c r="AA151" s="3" t="b">
        <f t="shared" si="15"/>
        <v>1</v>
      </c>
      <c r="AB151" s="19">
        <f t="shared" si="16"/>
        <v>0.8</v>
      </c>
      <c r="AC151" s="20" t="b">
        <f t="shared" si="19"/>
        <v>1</v>
      </c>
      <c r="AD151" s="20" t="b">
        <f t="shared" si="18"/>
        <v>1</v>
      </c>
    </row>
    <row r="152" spans="1:30" s="95" customFormat="1" ht="24" x14ac:dyDescent="0.25">
      <c r="A152" s="88">
        <v>150</v>
      </c>
      <c r="B152" s="41" t="s">
        <v>460</v>
      </c>
      <c r="C152" s="42" t="s">
        <v>89</v>
      </c>
      <c r="D152" s="43" t="s">
        <v>151</v>
      </c>
      <c r="E152" s="90">
        <v>2613032</v>
      </c>
      <c r="F152" s="43" t="s">
        <v>152</v>
      </c>
      <c r="G152" s="45" t="s">
        <v>461</v>
      </c>
      <c r="H152" s="43" t="s">
        <v>44</v>
      </c>
      <c r="I152" s="46">
        <v>0.58299999999999996</v>
      </c>
      <c r="J152" s="45" t="s">
        <v>154</v>
      </c>
      <c r="K152" s="68">
        <v>340570.07</v>
      </c>
      <c r="L152" s="48">
        <v>238399</v>
      </c>
      <c r="M152" s="48">
        <v>102171.07</v>
      </c>
      <c r="N152" s="49">
        <v>0.7</v>
      </c>
      <c r="O152" s="50">
        <v>0</v>
      </c>
      <c r="P152" s="50">
        <v>0</v>
      </c>
      <c r="Q152" s="78">
        <v>0</v>
      </c>
      <c r="R152" s="78">
        <v>0</v>
      </c>
      <c r="S152" s="78">
        <v>0</v>
      </c>
      <c r="T152" s="78">
        <f>L152</f>
        <v>238399</v>
      </c>
      <c r="U152" s="67"/>
      <c r="V152" s="93"/>
      <c r="W152" s="94"/>
      <c r="X152" s="18"/>
      <c r="Y152" s="94"/>
      <c r="Z152" s="18"/>
      <c r="AA152" s="3" t="b">
        <f t="shared" si="15"/>
        <v>1</v>
      </c>
      <c r="AB152" s="19">
        <f t="shared" si="16"/>
        <v>0.7</v>
      </c>
      <c r="AC152" s="20" t="b">
        <f t="shared" si="19"/>
        <v>1</v>
      </c>
      <c r="AD152" s="20" t="b">
        <f t="shared" si="18"/>
        <v>1</v>
      </c>
    </row>
    <row r="153" spans="1:30" s="95" customFormat="1" ht="24" x14ac:dyDescent="0.25">
      <c r="A153" s="96">
        <v>151</v>
      </c>
      <c r="B153" s="53" t="s">
        <v>462</v>
      </c>
      <c r="C153" s="54" t="s">
        <v>98</v>
      </c>
      <c r="D153" s="55" t="s">
        <v>282</v>
      </c>
      <c r="E153" s="97">
        <v>2607011</v>
      </c>
      <c r="F153" s="55" t="s">
        <v>147</v>
      </c>
      <c r="G153" s="57" t="s">
        <v>463</v>
      </c>
      <c r="H153" s="55" t="s">
        <v>24</v>
      </c>
      <c r="I153" s="58">
        <v>0.57699999999999996</v>
      </c>
      <c r="J153" s="57" t="s">
        <v>459</v>
      </c>
      <c r="K153" s="79">
        <v>4625286.59</v>
      </c>
      <c r="L153" s="60">
        <v>3700229</v>
      </c>
      <c r="M153" s="60">
        <v>925057.59</v>
      </c>
      <c r="N153" s="61">
        <v>0.8</v>
      </c>
      <c r="O153" s="62">
        <v>0</v>
      </c>
      <c r="P153" s="62">
        <v>0</v>
      </c>
      <c r="Q153" s="98">
        <v>0</v>
      </c>
      <c r="R153" s="98">
        <v>0</v>
      </c>
      <c r="S153" s="98">
        <v>0</v>
      </c>
      <c r="T153" s="64">
        <v>865472</v>
      </c>
      <c r="U153" s="64">
        <v>2834757</v>
      </c>
      <c r="V153" s="99"/>
      <c r="W153" s="94"/>
      <c r="X153" s="18"/>
      <c r="Y153" s="94"/>
      <c r="Z153" s="18"/>
      <c r="AA153" s="3" t="b">
        <f t="shared" si="15"/>
        <v>1</v>
      </c>
      <c r="AB153" s="19">
        <f t="shared" si="16"/>
        <v>0.8</v>
      </c>
      <c r="AC153" s="20" t="b">
        <f t="shared" si="19"/>
        <v>1</v>
      </c>
      <c r="AD153" s="20" t="b">
        <f t="shared" si="18"/>
        <v>1</v>
      </c>
    </row>
    <row r="154" spans="1:30" s="95" customFormat="1" ht="36" x14ac:dyDescent="0.25">
      <c r="A154" s="96">
        <v>152</v>
      </c>
      <c r="B154" s="53" t="s">
        <v>464</v>
      </c>
      <c r="C154" s="54" t="s">
        <v>98</v>
      </c>
      <c r="D154" s="55" t="s">
        <v>51</v>
      </c>
      <c r="E154" s="97">
        <v>2608043</v>
      </c>
      <c r="F154" s="55" t="s">
        <v>52</v>
      </c>
      <c r="G154" s="57" t="s">
        <v>465</v>
      </c>
      <c r="H154" s="55" t="s">
        <v>24</v>
      </c>
      <c r="I154" s="58">
        <v>0.46200000000000002</v>
      </c>
      <c r="J154" s="57" t="s">
        <v>428</v>
      </c>
      <c r="K154" s="79">
        <v>1993313.5</v>
      </c>
      <c r="L154" s="60">
        <v>1395319</v>
      </c>
      <c r="M154" s="60">
        <f>K154-L154</f>
        <v>597994.5</v>
      </c>
      <c r="N154" s="61">
        <v>0.7</v>
      </c>
      <c r="O154" s="62">
        <v>0</v>
      </c>
      <c r="P154" s="62">
        <v>0</v>
      </c>
      <c r="Q154" s="98">
        <v>0</v>
      </c>
      <c r="R154" s="98">
        <v>0</v>
      </c>
      <c r="S154" s="98">
        <v>0</v>
      </c>
      <c r="T154" s="67">
        <f>500000</f>
        <v>500000</v>
      </c>
      <c r="U154" s="67">
        <v>611394</v>
      </c>
      <c r="V154" s="98">
        <v>283925</v>
      </c>
      <c r="W154" s="94"/>
      <c r="X154" s="18"/>
      <c r="Y154" s="94"/>
      <c r="Z154" s="18"/>
      <c r="AA154" s="3" t="b">
        <f t="shared" si="15"/>
        <v>1</v>
      </c>
      <c r="AB154" s="19">
        <f t="shared" si="16"/>
        <v>0.7</v>
      </c>
      <c r="AC154" s="20" t="b">
        <f t="shared" si="19"/>
        <v>1</v>
      </c>
      <c r="AD154" s="20" t="b">
        <f t="shared" si="18"/>
        <v>1</v>
      </c>
    </row>
    <row r="155" spans="1:30" s="95" customFormat="1" ht="24" x14ac:dyDescent="0.25">
      <c r="A155" s="88">
        <v>153</v>
      </c>
      <c r="B155" s="87" t="s">
        <v>466</v>
      </c>
      <c r="C155" s="42" t="s">
        <v>89</v>
      </c>
      <c r="D155" s="43" t="s">
        <v>102</v>
      </c>
      <c r="E155" s="90">
        <v>2611011</v>
      </c>
      <c r="F155" s="43" t="s">
        <v>103</v>
      </c>
      <c r="G155" s="45" t="s">
        <v>467</v>
      </c>
      <c r="H155" s="43" t="s">
        <v>24</v>
      </c>
      <c r="I155" s="46">
        <v>0.44600000000000001</v>
      </c>
      <c r="J155" s="45" t="s">
        <v>447</v>
      </c>
      <c r="K155" s="68">
        <v>2187721.69</v>
      </c>
      <c r="L155" s="48">
        <v>1750177</v>
      </c>
      <c r="M155" s="48">
        <v>437544.69</v>
      </c>
      <c r="N155" s="49">
        <v>0.8</v>
      </c>
      <c r="O155" s="50">
        <v>0</v>
      </c>
      <c r="P155" s="50">
        <v>0</v>
      </c>
      <c r="Q155" s="78">
        <v>0</v>
      </c>
      <c r="R155" s="78">
        <v>0</v>
      </c>
      <c r="S155" s="78">
        <v>0</v>
      </c>
      <c r="T155" s="78">
        <f t="shared" ref="T155" si="20">L155</f>
        <v>1750177</v>
      </c>
      <c r="U155" s="67"/>
      <c r="V155" s="98"/>
      <c r="W155" s="94"/>
      <c r="X155" s="18"/>
      <c r="Y155" s="94"/>
      <c r="Z155" s="18"/>
      <c r="AA155" s="3" t="b">
        <f t="shared" si="15"/>
        <v>1</v>
      </c>
      <c r="AB155" s="19">
        <f t="shared" si="16"/>
        <v>0.8</v>
      </c>
      <c r="AC155" s="20" t="b">
        <f t="shared" si="19"/>
        <v>1</v>
      </c>
      <c r="AD155" s="20" t="b">
        <f t="shared" si="18"/>
        <v>1</v>
      </c>
    </row>
    <row r="156" spans="1:30" s="95" customFormat="1" ht="24" x14ac:dyDescent="0.25">
      <c r="A156" s="88">
        <v>154</v>
      </c>
      <c r="B156" s="87" t="s">
        <v>468</v>
      </c>
      <c r="C156" s="42" t="s">
        <v>89</v>
      </c>
      <c r="D156" s="43" t="s">
        <v>102</v>
      </c>
      <c r="E156" s="90">
        <v>2611011</v>
      </c>
      <c r="F156" s="43" t="s">
        <v>103</v>
      </c>
      <c r="G156" s="85" t="s">
        <v>469</v>
      </c>
      <c r="H156" s="43" t="s">
        <v>105</v>
      </c>
      <c r="I156" s="82">
        <v>0.41599999999999998</v>
      </c>
      <c r="J156" s="45" t="s">
        <v>106</v>
      </c>
      <c r="K156" s="68">
        <v>750146.77</v>
      </c>
      <c r="L156" s="48">
        <v>596269</v>
      </c>
      <c r="M156" s="48">
        <v>153877.76999999999</v>
      </c>
      <c r="N156" s="49">
        <v>0.8</v>
      </c>
      <c r="O156" s="50">
        <v>0</v>
      </c>
      <c r="P156" s="50">
        <v>0</v>
      </c>
      <c r="Q156" s="78">
        <v>0</v>
      </c>
      <c r="R156" s="78">
        <v>0</v>
      </c>
      <c r="S156" s="78">
        <v>0</v>
      </c>
      <c r="T156" s="100">
        <v>596269</v>
      </c>
      <c r="U156" s="67"/>
      <c r="V156" s="98"/>
      <c r="W156" s="94"/>
      <c r="X156" s="18"/>
      <c r="Y156" s="94"/>
      <c r="Z156" s="18"/>
      <c r="AA156" s="3" t="b">
        <f t="shared" si="15"/>
        <v>1</v>
      </c>
      <c r="AB156" s="19">
        <f t="shared" si="16"/>
        <v>0.79490000000000005</v>
      </c>
      <c r="AC156" s="20" t="b">
        <f t="shared" si="19"/>
        <v>0</v>
      </c>
      <c r="AD156" s="20" t="b">
        <f t="shared" si="18"/>
        <v>1</v>
      </c>
    </row>
    <row r="157" spans="1:30" s="95" customFormat="1" x14ac:dyDescent="0.25">
      <c r="A157" s="88">
        <v>155</v>
      </c>
      <c r="B157" s="41" t="s">
        <v>470</v>
      </c>
      <c r="C157" s="42" t="s">
        <v>89</v>
      </c>
      <c r="D157" s="43" t="s">
        <v>156</v>
      </c>
      <c r="E157" s="90">
        <v>2604123</v>
      </c>
      <c r="F157" s="43" t="s">
        <v>22</v>
      </c>
      <c r="G157" s="45" t="s">
        <v>471</v>
      </c>
      <c r="H157" s="43" t="s">
        <v>44</v>
      </c>
      <c r="I157" s="46">
        <v>0.41399999999999998</v>
      </c>
      <c r="J157" s="45" t="s">
        <v>158</v>
      </c>
      <c r="K157" s="68">
        <v>670261.43999999994</v>
      </c>
      <c r="L157" s="48">
        <v>469183</v>
      </c>
      <c r="M157" s="48">
        <v>201078.44</v>
      </c>
      <c r="N157" s="49">
        <v>0.7</v>
      </c>
      <c r="O157" s="50">
        <v>0</v>
      </c>
      <c r="P157" s="50">
        <v>0</v>
      </c>
      <c r="Q157" s="78">
        <v>0</v>
      </c>
      <c r="R157" s="78">
        <v>0</v>
      </c>
      <c r="S157" s="78">
        <v>0</v>
      </c>
      <c r="T157" s="78">
        <f t="shared" ref="T157:T161" si="21">L157</f>
        <v>469183</v>
      </c>
      <c r="U157" s="67"/>
      <c r="V157" s="98"/>
      <c r="W157" s="94"/>
      <c r="X157" s="18"/>
      <c r="Y157" s="94"/>
      <c r="Z157" s="18"/>
      <c r="AA157" s="3" t="b">
        <f t="shared" si="15"/>
        <v>1</v>
      </c>
      <c r="AB157" s="19">
        <f t="shared" si="16"/>
        <v>0.7</v>
      </c>
      <c r="AC157" s="20" t="b">
        <f t="shared" si="19"/>
        <v>1</v>
      </c>
      <c r="AD157" s="20" t="b">
        <f t="shared" si="18"/>
        <v>1</v>
      </c>
    </row>
    <row r="158" spans="1:30" s="95" customFormat="1" x14ac:dyDescent="0.25">
      <c r="A158" s="88">
        <v>156</v>
      </c>
      <c r="B158" s="87" t="s">
        <v>472</v>
      </c>
      <c r="C158" s="89" t="s">
        <v>89</v>
      </c>
      <c r="D158" s="43" t="s">
        <v>156</v>
      </c>
      <c r="E158" s="90">
        <v>2604123</v>
      </c>
      <c r="F158" s="43" t="s">
        <v>22</v>
      </c>
      <c r="G158" s="85" t="s">
        <v>473</v>
      </c>
      <c r="H158" s="43" t="s">
        <v>44</v>
      </c>
      <c r="I158" s="82">
        <v>0.36099999999999999</v>
      </c>
      <c r="J158" s="85" t="s">
        <v>158</v>
      </c>
      <c r="K158" s="68">
        <v>1127543.6200000001</v>
      </c>
      <c r="L158" s="48">
        <v>789280</v>
      </c>
      <c r="M158" s="48">
        <f>K158-L158</f>
        <v>338263.62000000011</v>
      </c>
      <c r="N158" s="49">
        <v>0.7</v>
      </c>
      <c r="O158" s="91">
        <v>0</v>
      </c>
      <c r="P158" s="91">
        <v>0</v>
      </c>
      <c r="Q158" s="92">
        <v>0</v>
      </c>
      <c r="R158" s="92">
        <v>0</v>
      </c>
      <c r="S158" s="92">
        <v>0</v>
      </c>
      <c r="T158" s="92">
        <f t="shared" si="21"/>
        <v>789280</v>
      </c>
      <c r="U158" s="67"/>
      <c r="V158" s="98"/>
      <c r="W158" s="94"/>
      <c r="X158" s="18"/>
      <c r="Y158" s="94"/>
      <c r="Z158" s="18"/>
      <c r="AA158" s="3" t="b">
        <f t="shared" si="15"/>
        <v>1</v>
      </c>
      <c r="AB158" s="19">
        <f t="shared" si="16"/>
        <v>0.7</v>
      </c>
      <c r="AC158" s="20" t="b">
        <f t="shared" si="19"/>
        <v>1</v>
      </c>
      <c r="AD158" s="20" t="b">
        <f t="shared" si="18"/>
        <v>1</v>
      </c>
    </row>
    <row r="159" spans="1:30" s="95" customFormat="1" x14ac:dyDescent="0.25">
      <c r="A159" s="88">
        <v>157</v>
      </c>
      <c r="B159" s="87" t="s">
        <v>474</v>
      </c>
      <c r="C159" s="42" t="s">
        <v>89</v>
      </c>
      <c r="D159" s="43" t="s">
        <v>70</v>
      </c>
      <c r="E159" s="90">
        <v>2609033</v>
      </c>
      <c r="F159" s="43" t="s">
        <v>71</v>
      </c>
      <c r="G159" s="45" t="s">
        <v>475</v>
      </c>
      <c r="H159" s="43" t="s">
        <v>44</v>
      </c>
      <c r="I159" s="46">
        <v>0.34100000000000003</v>
      </c>
      <c r="J159" s="45" t="s">
        <v>194</v>
      </c>
      <c r="K159" s="68">
        <v>1553294.15</v>
      </c>
      <c r="L159" s="48">
        <f>1242635</f>
        <v>1242635</v>
      </c>
      <c r="M159" s="48">
        <f>K159-L159</f>
        <v>310659.14999999991</v>
      </c>
      <c r="N159" s="49">
        <v>0.8</v>
      </c>
      <c r="O159" s="50">
        <v>0</v>
      </c>
      <c r="P159" s="50">
        <v>0</v>
      </c>
      <c r="Q159" s="78">
        <v>0</v>
      </c>
      <c r="R159" s="78">
        <v>0</v>
      </c>
      <c r="S159" s="78">
        <v>0</v>
      </c>
      <c r="T159" s="78">
        <f t="shared" si="21"/>
        <v>1242635</v>
      </c>
      <c r="U159" s="67"/>
      <c r="V159" s="98"/>
      <c r="W159" s="94"/>
      <c r="X159" s="18"/>
      <c r="Y159" s="94"/>
      <c r="Z159" s="18"/>
      <c r="AA159" s="3" t="b">
        <f t="shared" si="15"/>
        <v>1</v>
      </c>
      <c r="AB159" s="19">
        <f t="shared" si="16"/>
        <v>0.8</v>
      </c>
      <c r="AC159" s="20" t="b">
        <f t="shared" si="19"/>
        <v>1</v>
      </c>
      <c r="AD159" s="20" t="b">
        <f t="shared" si="18"/>
        <v>1</v>
      </c>
    </row>
    <row r="160" spans="1:30" s="95" customFormat="1" ht="24" x14ac:dyDescent="0.25">
      <c r="A160" s="88">
        <v>158</v>
      </c>
      <c r="B160" s="87" t="s">
        <v>476</v>
      </c>
      <c r="C160" s="42" t="s">
        <v>89</v>
      </c>
      <c r="D160" s="43" t="s">
        <v>288</v>
      </c>
      <c r="E160" s="90">
        <v>2604182</v>
      </c>
      <c r="F160" s="43" t="s">
        <v>22</v>
      </c>
      <c r="G160" s="45" t="s">
        <v>477</v>
      </c>
      <c r="H160" s="43" t="s">
        <v>24</v>
      </c>
      <c r="I160" s="46">
        <v>0.315</v>
      </c>
      <c r="J160" s="45" t="s">
        <v>133</v>
      </c>
      <c r="K160" s="68">
        <v>768036.87</v>
      </c>
      <c r="L160" s="48">
        <f>614429</f>
        <v>614429</v>
      </c>
      <c r="M160" s="48">
        <f>K160-L160</f>
        <v>153607.87</v>
      </c>
      <c r="N160" s="49">
        <v>0.8</v>
      </c>
      <c r="O160" s="50">
        <v>0</v>
      </c>
      <c r="P160" s="50">
        <v>0</v>
      </c>
      <c r="Q160" s="78">
        <v>0</v>
      </c>
      <c r="R160" s="78">
        <v>0</v>
      </c>
      <c r="S160" s="78">
        <v>0</v>
      </c>
      <c r="T160" s="78">
        <f t="shared" si="21"/>
        <v>614429</v>
      </c>
      <c r="U160" s="67"/>
      <c r="V160" s="98"/>
      <c r="W160" s="94"/>
      <c r="X160" s="18"/>
      <c r="Y160" s="94"/>
      <c r="Z160" s="18"/>
      <c r="AA160" s="3" t="b">
        <f t="shared" si="15"/>
        <v>1</v>
      </c>
      <c r="AB160" s="19">
        <f t="shared" si="16"/>
        <v>0.8</v>
      </c>
      <c r="AC160" s="20" t="b">
        <f t="shared" si="19"/>
        <v>1</v>
      </c>
      <c r="AD160" s="20" t="b">
        <f t="shared" si="18"/>
        <v>1</v>
      </c>
    </row>
    <row r="161" spans="1:30" s="95" customFormat="1" ht="24" x14ac:dyDescent="0.25">
      <c r="A161" s="88">
        <v>159</v>
      </c>
      <c r="B161" s="41" t="s">
        <v>478</v>
      </c>
      <c r="C161" s="42" t="s">
        <v>89</v>
      </c>
      <c r="D161" s="43" t="s">
        <v>274</v>
      </c>
      <c r="E161" s="90">
        <v>2605023</v>
      </c>
      <c r="F161" s="43" t="s">
        <v>47</v>
      </c>
      <c r="G161" s="45" t="s">
        <v>479</v>
      </c>
      <c r="H161" s="43" t="s">
        <v>44</v>
      </c>
      <c r="I161" s="46">
        <v>0.31</v>
      </c>
      <c r="J161" s="45" t="s">
        <v>225</v>
      </c>
      <c r="K161" s="68">
        <v>254974.46</v>
      </c>
      <c r="L161" s="48">
        <v>203979</v>
      </c>
      <c r="M161" s="48">
        <v>50995.46</v>
      </c>
      <c r="N161" s="49">
        <v>0.8</v>
      </c>
      <c r="O161" s="50">
        <v>0</v>
      </c>
      <c r="P161" s="50">
        <v>0</v>
      </c>
      <c r="Q161" s="78">
        <v>0</v>
      </c>
      <c r="R161" s="78">
        <v>0</v>
      </c>
      <c r="S161" s="78">
        <v>0</v>
      </c>
      <c r="T161" s="78">
        <f t="shared" si="21"/>
        <v>203979</v>
      </c>
      <c r="U161" s="67"/>
      <c r="V161" s="98"/>
      <c r="W161" s="94"/>
      <c r="X161" s="18"/>
      <c r="Y161" s="94"/>
      <c r="Z161" s="18"/>
      <c r="AA161" s="3" t="b">
        <f t="shared" si="15"/>
        <v>1</v>
      </c>
      <c r="AB161" s="19">
        <f t="shared" si="16"/>
        <v>0.8</v>
      </c>
      <c r="AC161" s="20" t="b">
        <f t="shared" si="19"/>
        <v>1</v>
      </c>
      <c r="AD161" s="20" t="b">
        <f t="shared" si="18"/>
        <v>1</v>
      </c>
    </row>
    <row r="162" spans="1:30" s="95" customFormat="1" ht="24" x14ac:dyDescent="0.25">
      <c r="A162" s="88">
        <v>160</v>
      </c>
      <c r="B162" s="87" t="s">
        <v>480</v>
      </c>
      <c r="C162" s="42" t="s">
        <v>89</v>
      </c>
      <c r="D162" s="43" t="s">
        <v>102</v>
      </c>
      <c r="E162" s="90">
        <v>2611011</v>
      </c>
      <c r="F162" s="43" t="s">
        <v>103</v>
      </c>
      <c r="G162" s="45" t="s">
        <v>481</v>
      </c>
      <c r="H162" s="43" t="s">
        <v>24</v>
      </c>
      <c r="I162" s="46">
        <v>0.28699999999999998</v>
      </c>
      <c r="J162" s="45" t="s">
        <v>447</v>
      </c>
      <c r="K162" s="68">
        <v>1723897.41</v>
      </c>
      <c r="L162" s="48">
        <f>1379117</f>
        <v>1379117</v>
      </c>
      <c r="M162" s="48">
        <f>K162-L162</f>
        <v>344780.40999999992</v>
      </c>
      <c r="N162" s="49">
        <v>0.8</v>
      </c>
      <c r="O162" s="50">
        <v>0</v>
      </c>
      <c r="P162" s="50">
        <v>0</v>
      </c>
      <c r="Q162" s="78">
        <v>0</v>
      </c>
      <c r="R162" s="78">
        <v>0</v>
      </c>
      <c r="S162" s="78">
        <v>0</v>
      </c>
      <c r="T162" s="78">
        <f>L162</f>
        <v>1379117</v>
      </c>
      <c r="U162" s="67"/>
      <c r="V162" s="98"/>
      <c r="W162" s="94"/>
      <c r="X162" s="18"/>
      <c r="Y162" s="94"/>
      <c r="Z162" s="18"/>
      <c r="AA162" s="3" t="b">
        <f t="shared" si="15"/>
        <v>1</v>
      </c>
      <c r="AB162" s="19">
        <f t="shared" si="16"/>
        <v>0.8</v>
      </c>
      <c r="AC162" s="20" t="b">
        <f t="shared" si="19"/>
        <v>1</v>
      </c>
      <c r="AD162" s="20" t="b">
        <f t="shared" si="18"/>
        <v>1</v>
      </c>
    </row>
    <row r="163" spans="1:30" s="95" customFormat="1" ht="24" x14ac:dyDescent="0.25">
      <c r="A163" s="88">
        <v>161</v>
      </c>
      <c r="B163" s="87" t="s">
        <v>482</v>
      </c>
      <c r="C163" s="42" t="s">
        <v>89</v>
      </c>
      <c r="D163" s="43" t="s">
        <v>282</v>
      </c>
      <c r="E163" s="90">
        <v>2607011</v>
      </c>
      <c r="F163" s="43" t="s">
        <v>147</v>
      </c>
      <c r="G163" s="45" t="s">
        <v>483</v>
      </c>
      <c r="H163" s="43" t="s">
        <v>44</v>
      </c>
      <c r="I163" s="46">
        <v>0.26700000000000002</v>
      </c>
      <c r="J163" s="45" t="s">
        <v>284</v>
      </c>
      <c r="K163" s="68">
        <v>1846697.28</v>
      </c>
      <c r="L163" s="48">
        <v>1477357</v>
      </c>
      <c r="M163" s="48">
        <v>369340.28</v>
      </c>
      <c r="N163" s="49">
        <v>0.8</v>
      </c>
      <c r="O163" s="50">
        <v>0</v>
      </c>
      <c r="P163" s="50">
        <v>0</v>
      </c>
      <c r="Q163" s="78">
        <v>0</v>
      </c>
      <c r="R163" s="78">
        <v>0</v>
      </c>
      <c r="S163" s="78">
        <v>0</v>
      </c>
      <c r="T163" s="78">
        <f>L163</f>
        <v>1477357</v>
      </c>
      <c r="U163" s="67"/>
      <c r="V163" s="98"/>
      <c r="W163" s="94"/>
      <c r="X163" s="18"/>
      <c r="Y163" s="94"/>
      <c r="Z163" s="18"/>
      <c r="AA163" s="3" t="b">
        <f t="shared" si="15"/>
        <v>1</v>
      </c>
      <c r="AB163" s="19">
        <f t="shared" si="16"/>
        <v>0.8</v>
      </c>
      <c r="AC163" s="20" t="b">
        <f t="shared" si="19"/>
        <v>1</v>
      </c>
      <c r="AD163" s="20" t="b">
        <f t="shared" si="18"/>
        <v>1</v>
      </c>
    </row>
    <row r="164" spans="1:30" s="95" customFormat="1" ht="24" x14ac:dyDescent="0.25">
      <c r="A164" s="88">
        <v>162</v>
      </c>
      <c r="B164" s="87" t="s">
        <v>484</v>
      </c>
      <c r="C164" s="42" t="s">
        <v>89</v>
      </c>
      <c r="D164" s="43" t="s">
        <v>102</v>
      </c>
      <c r="E164" s="90">
        <v>2611011</v>
      </c>
      <c r="F164" s="43" t="s">
        <v>103</v>
      </c>
      <c r="G164" s="45" t="s">
        <v>485</v>
      </c>
      <c r="H164" s="43" t="s">
        <v>44</v>
      </c>
      <c r="I164" s="82">
        <v>0.36299999999999999</v>
      </c>
      <c r="J164" s="45" t="s">
        <v>447</v>
      </c>
      <c r="K164" s="68">
        <v>1613139.78</v>
      </c>
      <c r="L164" s="48">
        <f>1290511</f>
        <v>1290511</v>
      </c>
      <c r="M164" s="48">
        <f>K164-L164</f>
        <v>322628.78000000003</v>
      </c>
      <c r="N164" s="49">
        <v>0.8</v>
      </c>
      <c r="O164" s="50">
        <v>0</v>
      </c>
      <c r="P164" s="50">
        <v>0</v>
      </c>
      <c r="Q164" s="78">
        <v>0</v>
      </c>
      <c r="R164" s="78">
        <v>0</v>
      </c>
      <c r="S164" s="78">
        <v>0</v>
      </c>
      <c r="T164" s="78">
        <f t="shared" ref="T164" si="22">L164</f>
        <v>1290511</v>
      </c>
      <c r="U164" s="67"/>
      <c r="V164" s="98"/>
      <c r="W164" s="94"/>
      <c r="X164" s="18"/>
      <c r="Y164" s="94"/>
      <c r="Z164" s="18"/>
      <c r="AA164" s="3" t="b">
        <f t="shared" si="15"/>
        <v>1</v>
      </c>
      <c r="AB164" s="19">
        <f t="shared" si="16"/>
        <v>0.8</v>
      </c>
      <c r="AC164" s="20" t="b">
        <f t="shared" si="19"/>
        <v>1</v>
      </c>
      <c r="AD164" s="20" t="b">
        <f t="shared" si="18"/>
        <v>1</v>
      </c>
    </row>
    <row r="165" spans="1:30" s="95" customFormat="1" ht="24" x14ac:dyDescent="0.25">
      <c r="A165" s="88">
        <v>163</v>
      </c>
      <c r="B165" s="41" t="s">
        <v>486</v>
      </c>
      <c r="C165" s="42" t="s">
        <v>89</v>
      </c>
      <c r="D165" s="43" t="s">
        <v>102</v>
      </c>
      <c r="E165" s="90">
        <v>2611011</v>
      </c>
      <c r="F165" s="43" t="s">
        <v>103</v>
      </c>
      <c r="G165" s="45" t="s">
        <v>487</v>
      </c>
      <c r="H165" s="43" t="s">
        <v>24</v>
      </c>
      <c r="I165" s="46">
        <v>0.20799999999999999</v>
      </c>
      <c r="J165" s="45" t="s">
        <v>447</v>
      </c>
      <c r="K165" s="68">
        <v>1174529.73</v>
      </c>
      <c r="L165" s="48">
        <v>939623</v>
      </c>
      <c r="M165" s="48">
        <v>234906.72999999998</v>
      </c>
      <c r="N165" s="49">
        <v>0.8</v>
      </c>
      <c r="O165" s="50">
        <v>0</v>
      </c>
      <c r="P165" s="50">
        <v>0</v>
      </c>
      <c r="Q165" s="78">
        <v>0</v>
      </c>
      <c r="R165" s="78">
        <v>0</v>
      </c>
      <c r="S165" s="78">
        <v>0</v>
      </c>
      <c r="T165" s="78">
        <v>939623</v>
      </c>
      <c r="U165" s="67"/>
      <c r="V165" s="98"/>
      <c r="W165" s="94"/>
      <c r="X165" s="18"/>
      <c r="Y165" s="94"/>
      <c r="Z165" s="18"/>
      <c r="AA165" s="3" t="b">
        <f t="shared" si="15"/>
        <v>1</v>
      </c>
      <c r="AB165" s="19">
        <f t="shared" si="16"/>
        <v>0.8</v>
      </c>
      <c r="AC165" s="20" t="b">
        <f t="shared" si="19"/>
        <v>1</v>
      </c>
      <c r="AD165" s="20" t="b">
        <f t="shared" si="18"/>
        <v>1</v>
      </c>
    </row>
    <row r="166" spans="1:30" s="95" customFormat="1" ht="48" x14ac:dyDescent="0.25">
      <c r="A166" s="88">
        <v>164</v>
      </c>
      <c r="B166" s="77" t="s">
        <v>488</v>
      </c>
      <c r="C166" s="42"/>
      <c r="D166" s="43" t="s">
        <v>70</v>
      </c>
      <c r="E166" s="90">
        <v>2609033</v>
      </c>
      <c r="F166" s="43" t="s">
        <v>71</v>
      </c>
      <c r="G166" s="45" t="s">
        <v>489</v>
      </c>
      <c r="H166" s="43"/>
      <c r="I166" s="46"/>
      <c r="J166" s="45" t="s">
        <v>166</v>
      </c>
      <c r="K166" s="68"/>
      <c r="L166" s="48"/>
      <c r="M166" s="48"/>
      <c r="N166" s="49">
        <v>0.8</v>
      </c>
      <c r="O166" s="50"/>
      <c r="P166" s="50"/>
      <c r="Q166" s="78"/>
      <c r="R166" s="78"/>
      <c r="S166" s="78"/>
      <c r="T166" s="78"/>
      <c r="U166" s="67"/>
      <c r="V166" s="98"/>
      <c r="W166" s="94"/>
      <c r="X166" s="18"/>
      <c r="Y166" s="94"/>
      <c r="Z166" s="18"/>
      <c r="AA166" s="3" t="b">
        <f t="shared" si="15"/>
        <v>1</v>
      </c>
      <c r="AB166" s="19" t="e">
        <f t="shared" si="16"/>
        <v>#DIV/0!</v>
      </c>
      <c r="AC166" s="20" t="e">
        <f t="shared" si="19"/>
        <v>#DIV/0!</v>
      </c>
      <c r="AD166" s="20" t="b">
        <f t="shared" si="18"/>
        <v>1</v>
      </c>
    </row>
    <row r="167" spans="1:30" s="95" customFormat="1" x14ac:dyDescent="0.25">
      <c r="A167" s="88">
        <v>165</v>
      </c>
      <c r="B167" s="41" t="s">
        <v>490</v>
      </c>
      <c r="C167" s="42" t="s">
        <v>89</v>
      </c>
      <c r="D167" s="43" t="s">
        <v>156</v>
      </c>
      <c r="E167" s="90">
        <v>2604123</v>
      </c>
      <c r="F167" s="43" t="s">
        <v>22</v>
      </c>
      <c r="G167" s="45" t="s">
        <v>491</v>
      </c>
      <c r="H167" s="43" t="s">
        <v>44</v>
      </c>
      <c r="I167" s="46">
        <v>0.17899999999999999</v>
      </c>
      <c r="J167" s="45" t="s">
        <v>158</v>
      </c>
      <c r="K167" s="68">
        <v>1255778.3500000001</v>
      </c>
      <c r="L167" s="48">
        <v>879044</v>
      </c>
      <c r="M167" s="48">
        <v>376734.35000000009</v>
      </c>
      <c r="N167" s="49">
        <v>0.7</v>
      </c>
      <c r="O167" s="50">
        <v>0</v>
      </c>
      <c r="P167" s="50">
        <v>0</v>
      </c>
      <c r="Q167" s="78">
        <v>0</v>
      </c>
      <c r="R167" s="78">
        <v>0</v>
      </c>
      <c r="S167" s="78">
        <v>0</v>
      </c>
      <c r="T167" s="78">
        <v>879044</v>
      </c>
      <c r="U167" s="67"/>
      <c r="V167" s="98"/>
      <c r="W167" s="94"/>
      <c r="X167" s="18"/>
      <c r="Y167" s="94"/>
      <c r="Z167" s="18"/>
      <c r="AA167" s="3" t="b">
        <f t="shared" si="15"/>
        <v>1</v>
      </c>
      <c r="AB167" s="19">
        <f t="shared" si="16"/>
        <v>0.7</v>
      </c>
      <c r="AC167" s="20" t="b">
        <f t="shared" si="19"/>
        <v>1</v>
      </c>
      <c r="AD167" s="20" t="b">
        <f t="shared" si="18"/>
        <v>1</v>
      </c>
    </row>
    <row r="168" spans="1:30" s="95" customFormat="1" x14ac:dyDescent="0.25">
      <c r="A168" s="88">
        <v>166</v>
      </c>
      <c r="B168" s="41" t="s">
        <v>492</v>
      </c>
      <c r="C168" s="42" t="s">
        <v>89</v>
      </c>
      <c r="D168" s="43" t="s">
        <v>393</v>
      </c>
      <c r="E168" s="90">
        <v>2601063</v>
      </c>
      <c r="F168" s="43" t="s">
        <v>39</v>
      </c>
      <c r="G168" s="45" t="s">
        <v>493</v>
      </c>
      <c r="H168" s="43" t="s">
        <v>105</v>
      </c>
      <c r="I168" s="46">
        <v>0.71499999999999997</v>
      </c>
      <c r="J168" s="45" t="s">
        <v>96</v>
      </c>
      <c r="K168" s="68">
        <v>207803.19</v>
      </c>
      <c r="L168" s="48">
        <v>166242</v>
      </c>
      <c r="M168" s="48">
        <v>41561.19</v>
      </c>
      <c r="N168" s="49">
        <v>0.8</v>
      </c>
      <c r="O168" s="50">
        <v>0</v>
      </c>
      <c r="P168" s="50">
        <v>0</v>
      </c>
      <c r="Q168" s="78">
        <v>0</v>
      </c>
      <c r="R168" s="78">
        <v>0</v>
      </c>
      <c r="S168" s="78">
        <v>0</v>
      </c>
      <c r="T168" s="78">
        <v>166242</v>
      </c>
      <c r="U168" s="67"/>
      <c r="V168" s="98"/>
      <c r="W168" s="94"/>
      <c r="X168" s="18"/>
      <c r="Y168" s="94"/>
      <c r="Z168" s="18"/>
      <c r="AA168" s="3" t="b">
        <f t="shared" si="15"/>
        <v>1</v>
      </c>
      <c r="AB168" s="19">
        <f t="shared" si="16"/>
        <v>0.8</v>
      </c>
      <c r="AC168" s="20" t="b">
        <f t="shared" si="19"/>
        <v>1</v>
      </c>
      <c r="AD168" s="20" t="b">
        <f t="shared" si="18"/>
        <v>1</v>
      </c>
    </row>
    <row r="169" spans="1:30" s="95" customFormat="1" x14ac:dyDescent="0.25">
      <c r="A169" s="88">
        <v>167</v>
      </c>
      <c r="B169" s="41" t="s">
        <v>494</v>
      </c>
      <c r="C169" s="42" t="s">
        <v>89</v>
      </c>
      <c r="D169" s="43" t="s">
        <v>156</v>
      </c>
      <c r="E169" s="90">
        <v>2604123</v>
      </c>
      <c r="F169" s="43" t="s">
        <v>22</v>
      </c>
      <c r="G169" s="45" t="s">
        <v>495</v>
      </c>
      <c r="H169" s="43" t="s">
        <v>105</v>
      </c>
      <c r="I169" s="46">
        <v>1.1459999999999999</v>
      </c>
      <c r="J169" s="45" t="s">
        <v>158</v>
      </c>
      <c r="K169" s="68">
        <v>1743613.86</v>
      </c>
      <c r="L169" s="48">
        <v>1220529</v>
      </c>
      <c r="M169" s="48">
        <v>523084.8600000001</v>
      </c>
      <c r="N169" s="49">
        <v>0.7</v>
      </c>
      <c r="O169" s="50">
        <v>0</v>
      </c>
      <c r="P169" s="50">
        <v>0</v>
      </c>
      <c r="Q169" s="78">
        <v>0</v>
      </c>
      <c r="R169" s="78">
        <v>0</v>
      </c>
      <c r="S169" s="78">
        <v>0</v>
      </c>
      <c r="T169" s="78">
        <v>1220529</v>
      </c>
      <c r="U169" s="67"/>
      <c r="V169" s="98"/>
      <c r="W169" s="94"/>
      <c r="X169" s="18"/>
      <c r="Y169" s="94"/>
      <c r="Z169" s="18"/>
      <c r="AA169" s="3" t="b">
        <f t="shared" si="15"/>
        <v>1</v>
      </c>
      <c r="AB169" s="19">
        <f t="shared" si="16"/>
        <v>0.7</v>
      </c>
      <c r="AC169" s="20" t="b">
        <f t="shared" si="19"/>
        <v>1</v>
      </c>
      <c r="AD169" s="20" t="b">
        <f t="shared" si="18"/>
        <v>1</v>
      </c>
    </row>
    <row r="170" spans="1:30" s="95" customFormat="1" ht="48" x14ac:dyDescent="0.25">
      <c r="A170" s="88">
        <v>168</v>
      </c>
      <c r="B170" s="77" t="s">
        <v>496</v>
      </c>
      <c r="C170" s="42"/>
      <c r="D170" s="43" t="s">
        <v>250</v>
      </c>
      <c r="E170" s="90">
        <v>2607062</v>
      </c>
      <c r="F170" s="43" t="s">
        <v>147</v>
      </c>
      <c r="G170" s="45" t="s">
        <v>497</v>
      </c>
      <c r="H170" s="43"/>
      <c r="I170" s="46"/>
      <c r="J170" s="45" t="s">
        <v>252</v>
      </c>
      <c r="K170" s="68"/>
      <c r="L170" s="48"/>
      <c r="M170" s="48"/>
      <c r="N170" s="49">
        <v>0.8</v>
      </c>
      <c r="O170" s="50"/>
      <c r="P170" s="50"/>
      <c r="Q170" s="78"/>
      <c r="R170" s="78"/>
      <c r="S170" s="78"/>
      <c r="T170" s="78"/>
      <c r="U170" s="67"/>
      <c r="V170" s="98"/>
      <c r="W170" s="94"/>
      <c r="X170" s="18"/>
      <c r="Y170" s="94"/>
      <c r="Z170" s="18"/>
      <c r="AA170" s="3" t="b">
        <f t="shared" si="15"/>
        <v>1</v>
      </c>
      <c r="AB170" s="19" t="e">
        <f t="shared" si="16"/>
        <v>#DIV/0!</v>
      </c>
      <c r="AC170" s="20" t="e">
        <f t="shared" si="19"/>
        <v>#DIV/0!</v>
      </c>
      <c r="AD170" s="20" t="b">
        <f t="shared" si="18"/>
        <v>1</v>
      </c>
    </row>
    <row r="171" spans="1:30" s="95" customFormat="1" x14ac:dyDescent="0.25">
      <c r="A171" s="88">
        <v>169</v>
      </c>
      <c r="B171" s="41" t="s">
        <v>498</v>
      </c>
      <c r="C171" s="42" t="s">
        <v>89</v>
      </c>
      <c r="D171" s="43" t="s">
        <v>156</v>
      </c>
      <c r="E171" s="90">
        <v>2604123</v>
      </c>
      <c r="F171" s="43" t="s">
        <v>22</v>
      </c>
      <c r="G171" s="45" t="s">
        <v>499</v>
      </c>
      <c r="H171" s="43" t="s">
        <v>44</v>
      </c>
      <c r="I171" s="46">
        <v>0.82099999999999995</v>
      </c>
      <c r="J171" s="45" t="s">
        <v>158</v>
      </c>
      <c r="K171" s="68">
        <v>1540882.5</v>
      </c>
      <c r="L171" s="48">
        <v>1078617</v>
      </c>
      <c r="M171" s="48">
        <v>462265.5</v>
      </c>
      <c r="N171" s="49">
        <v>0.7</v>
      </c>
      <c r="O171" s="50">
        <v>0</v>
      </c>
      <c r="P171" s="50">
        <v>0</v>
      </c>
      <c r="Q171" s="78">
        <v>0</v>
      </c>
      <c r="R171" s="78">
        <v>0</v>
      </c>
      <c r="S171" s="78">
        <v>0</v>
      </c>
      <c r="T171" s="78">
        <f t="shared" ref="T171" si="23">L171</f>
        <v>1078617</v>
      </c>
      <c r="U171" s="67"/>
      <c r="V171" s="98"/>
      <c r="W171" s="94"/>
      <c r="X171" s="18"/>
      <c r="Y171" s="94"/>
      <c r="Z171" s="18"/>
      <c r="AA171" s="3" t="b">
        <f t="shared" si="15"/>
        <v>1</v>
      </c>
      <c r="AB171" s="19">
        <f t="shared" si="16"/>
        <v>0.7</v>
      </c>
      <c r="AC171" s="20" t="b">
        <f t="shared" si="19"/>
        <v>1</v>
      </c>
      <c r="AD171" s="20" t="b">
        <f t="shared" si="18"/>
        <v>1</v>
      </c>
    </row>
    <row r="172" spans="1:30" s="95" customFormat="1" x14ac:dyDescent="0.25">
      <c r="A172" s="88">
        <v>170</v>
      </c>
      <c r="B172" s="41" t="s">
        <v>500</v>
      </c>
      <c r="C172" s="42" t="s">
        <v>89</v>
      </c>
      <c r="D172" s="43" t="s">
        <v>156</v>
      </c>
      <c r="E172" s="90">
        <v>2604123</v>
      </c>
      <c r="F172" s="43" t="s">
        <v>22</v>
      </c>
      <c r="G172" s="45" t="s">
        <v>501</v>
      </c>
      <c r="H172" s="43" t="s">
        <v>44</v>
      </c>
      <c r="I172" s="46">
        <v>0.52200000000000002</v>
      </c>
      <c r="J172" s="45" t="s">
        <v>158</v>
      </c>
      <c r="K172" s="68">
        <v>1834386.72</v>
      </c>
      <c r="L172" s="48">
        <f>1284070</f>
        <v>1284070</v>
      </c>
      <c r="M172" s="48">
        <f>K172-L172</f>
        <v>550316.72</v>
      </c>
      <c r="N172" s="49">
        <v>0.7</v>
      </c>
      <c r="O172" s="50">
        <v>0</v>
      </c>
      <c r="P172" s="50">
        <v>0</v>
      </c>
      <c r="Q172" s="78">
        <v>0</v>
      </c>
      <c r="R172" s="78">
        <v>0</v>
      </c>
      <c r="S172" s="78">
        <v>0</v>
      </c>
      <c r="T172" s="78">
        <f>L172</f>
        <v>1284070</v>
      </c>
      <c r="U172" s="67"/>
      <c r="V172" s="98"/>
      <c r="W172" s="94"/>
      <c r="X172" s="18"/>
      <c r="Y172" s="94"/>
      <c r="Z172" s="18"/>
      <c r="AA172" s="3" t="b">
        <f t="shared" si="15"/>
        <v>1</v>
      </c>
      <c r="AB172" s="19">
        <f t="shared" si="16"/>
        <v>0.7</v>
      </c>
      <c r="AC172" s="20" t="b">
        <f t="shared" si="19"/>
        <v>1</v>
      </c>
      <c r="AD172" s="20" t="b">
        <f t="shared" si="18"/>
        <v>1</v>
      </c>
    </row>
    <row r="173" spans="1:30" s="95" customFormat="1" ht="24" x14ac:dyDescent="0.25">
      <c r="A173" s="101" t="s">
        <v>502</v>
      </c>
      <c r="B173" s="102" t="s">
        <v>503</v>
      </c>
      <c r="C173" s="103" t="s">
        <v>89</v>
      </c>
      <c r="D173" s="104" t="s">
        <v>282</v>
      </c>
      <c r="E173" s="105">
        <v>2607011</v>
      </c>
      <c r="F173" s="104" t="s">
        <v>147</v>
      </c>
      <c r="G173" s="106" t="s">
        <v>504</v>
      </c>
      <c r="H173" s="104" t="s">
        <v>24</v>
      </c>
      <c r="I173" s="107">
        <v>0.14299999999999999</v>
      </c>
      <c r="J173" s="106" t="s">
        <v>284</v>
      </c>
      <c r="K173" s="108">
        <v>1724051.88</v>
      </c>
      <c r="L173" s="109">
        <f>1379241-252941</f>
        <v>1126300</v>
      </c>
      <c r="M173" s="109">
        <f>K173-L173</f>
        <v>597751.87999999989</v>
      </c>
      <c r="N173" s="110">
        <v>0.8</v>
      </c>
      <c r="O173" s="111">
        <v>0</v>
      </c>
      <c r="P173" s="111">
        <v>0</v>
      </c>
      <c r="Q173" s="112">
        <v>0</v>
      </c>
      <c r="R173" s="112">
        <v>0</v>
      </c>
      <c r="S173" s="112">
        <v>0</v>
      </c>
      <c r="T173" s="112">
        <f>L173</f>
        <v>1126300</v>
      </c>
      <c r="U173" s="113"/>
      <c r="V173" s="112"/>
      <c r="W173" s="114"/>
      <c r="X173" s="115"/>
      <c r="Y173" s="94"/>
      <c r="Z173" s="18"/>
      <c r="AA173" s="3" t="b">
        <f t="shared" si="15"/>
        <v>1</v>
      </c>
      <c r="AB173" s="19">
        <f t="shared" si="16"/>
        <v>0.65329999999999999</v>
      </c>
      <c r="AC173" s="20" t="b">
        <f t="shared" si="19"/>
        <v>0</v>
      </c>
      <c r="AD173" s="20" t="b">
        <f t="shared" si="18"/>
        <v>1</v>
      </c>
    </row>
    <row r="174" spans="1:30" ht="20.100000000000001" customHeight="1" x14ac:dyDescent="0.25">
      <c r="A174" s="145" t="s">
        <v>505</v>
      </c>
      <c r="B174" s="146"/>
      <c r="C174" s="146"/>
      <c r="D174" s="146"/>
      <c r="E174" s="146"/>
      <c r="F174" s="146"/>
      <c r="G174" s="146"/>
      <c r="H174" s="147"/>
      <c r="I174" s="116">
        <f>SUM(I3:I173)</f>
        <v>93.029999999999973</v>
      </c>
      <c r="J174" s="117" t="s">
        <v>506</v>
      </c>
      <c r="K174" s="118">
        <f>SUM(K3:K173)</f>
        <v>265665472.67900002</v>
      </c>
      <c r="L174" s="118">
        <f>SUM(L3:L173)</f>
        <v>196145038</v>
      </c>
      <c r="M174" s="118">
        <f>SUM(M3:M173)</f>
        <v>69520434.679000005</v>
      </c>
      <c r="N174" s="119" t="s">
        <v>506</v>
      </c>
      <c r="O174" s="118">
        <f t="shared" ref="O174:Z174" si="24">SUM(O3:O173)</f>
        <v>0</v>
      </c>
      <c r="P174" s="118">
        <f t="shared" si="24"/>
        <v>0</v>
      </c>
      <c r="Q174" s="120">
        <f t="shared" si="24"/>
        <v>0</v>
      </c>
      <c r="R174" s="120">
        <f t="shared" si="24"/>
        <v>105000</v>
      </c>
      <c r="S174" s="120">
        <f t="shared" si="24"/>
        <v>8062321</v>
      </c>
      <c r="T174" s="121">
        <f t="shared" si="24"/>
        <v>146223857</v>
      </c>
      <c r="U174" s="120">
        <f t="shared" si="24"/>
        <v>37224057</v>
      </c>
      <c r="V174" s="120">
        <f t="shared" si="24"/>
        <v>4529803</v>
      </c>
      <c r="W174" s="120">
        <f t="shared" si="24"/>
        <v>0</v>
      </c>
      <c r="X174" s="120">
        <f t="shared" si="24"/>
        <v>0</v>
      </c>
      <c r="Y174" s="120">
        <f t="shared" si="24"/>
        <v>0</v>
      </c>
      <c r="Z174" s="120">
        <f t="shared" si="24"/>
        <v>0</v>
      </c>
      <c r="AA174" s="3" t="b">
        <f t="shared" si="15"/>
        <v>1</v>
      </c>
      <c r="AB174" s="19">
        <f t="shared" si="16"/>
        <v>0.73829999999999996</v>
      </c>
      <c r="AC174" s="20" t="s">
        <v>506</v>
      </c>
      <c r="AD174" s="20" t="b">
        <f t="shared" si="18"/>
        <v>1</v>
      </c>
    </row>
    <row r="175" spans="1:30" ht="20.100000000000001" customHeight="1" x14ac:dyDescent="0.25">
      <c r="A175" s="137" t="s">
        <v>507</v>
      </c>
      <c r="B175" s="138"/>
      <c r="C175" s="138"/>
      <c r="D175" s="138"/>
      <c r="E175" s="138"/>
      <c r="F175" s="138"/>
      <c r="G175" s="138"/>
      <c r="H175" s="139"/>
      <c r="I175" s="122">
        <f>SUMIF($C$3:$C$173,"K",I3:I173)</f>
        <v>13.413000000000002</v>
      </c>
      <c r="J175" s="123" t="s">
        <v>506</v>
      </c>
      <c r="K175" s="124">
        <f>SUMIF($C$3:$C$173,"K",K3:K173)</f>
        <v>75399120.129999995</v>
      </c>
      <c r="L175" s="124">
        <f>SUMIF($C$3:$C$173,"K",L3:L173)</f>
        <v>49526386</v>
      </c>
      <c r="M175" s="124">
        <f>SUMIF($C$3:$C$173,"K",M3:M173)</f>
        <v>25872734.130000006</v>
      </c>
      <c r="N175" s="125" t="s">
        <v>506</v>
      </c>
      <c r="O175" s="124">
        <f t="shared" ref="O175:Z175" si="25">SUMIF($C$3:$C$173,"K",O3:O173)</f>
        <v>0</v>
      </c>
      <c r="P175" s="124">
        <f t="shared" si="25"/>
        <v>0</v>
      </c>
      <c r="Q175" s="126">
        <f t="shared" si="25"/>
        <v>0</v>
      </c>
      <c r="R175" s="126">
        <f t="shared" si="25"/>
        <v>105000</v>
      </c>
      <c r="S175" s="126">
        <f t="shared" si="25"/>
        <v>8062321</v>
      </c>
      <c r="T175" s="126">
        <f t="shared" si="25"/>
        <v>27522073</v>
      </c>
      <c r="U175" s="126">
        <f t="shared" si="25"/>
        <v>13836992</v>
      </c>
      <c r="V175" s="126">
        <f t="shared" si="25"/>
        <v>0</v>
      </c>
      <c r="W175" s="126">
        <f t="shared" si="25"/>
        <v>0</v>
      </c>
      <c r="X175" s="126">
        <f t="shared" si="25"/>
        <v>0</v>
      </c>
      <c r="Y175" s="126">
        <f t="shared" si="25"/>
        <v>0</v>
      </c>
      <c r="Z175" s="126">
        <f t="shared" si="25"/>
        <v>0</v>
      </c>
      <c r="AA175" s="3" t="b">
        <f t="shared" si="15"/>
        <v>1</v>
      </c>
      <c r="AB175" s="19">
        <f t="shared" si="16"/>
        <v>0.65690000000000004</v>
      </c>
      <c r="AC175" s="20" t="s">
        <v>506</v>
      </c>
      <c r="AD175" s="20" t="b">
        <f t="shared" si="18"/>
        <v>1</v>
      </c>
    </row>
    <row r="176" spans="1:30" ht="20.100000000000001" customHeight="1" x14ac:dyDescent="0.25">
      <c r="A176" s="145" t="s">
        <v>508</v>
      </c>
      <c r="B176" s="146"/>
      <c r="C176" s="146"/>
      <c r="D176" s="146"/>
      <c r="E176" s="146"/>
      <c r="F176" s="146"/>
      <c r="G176" s="146"/>
      <c r="H176" s="147"/>
      <c r="I176" s="116">
        <f>SUMIF($C$3:$C$173,"N",I3:I173)</f>
        <v>72.916000000000025</v>
      </c>
      <c r="J176" s="117" t="s">
        <v>506</v>
      </c>
      <c r="K176" s="118">
        <f>SUMIF($C$3:$C$173,"N",K3:K173)</f>
        <v>144582167.58999991</v>
      </c>
      <c r="L176" s="118">
        <f>SUMIF($C$3:$C$173,"N",L3:L173)</f>
        <v>110687727</v>
      </c>
      <c r="M176" s="118">
        <f>SUMIF($C$3:$C$173,"N",M3:M173)</f>
        <v>33894440.590000011</v>
      </c>
      <c r="N176" s="119" t="s">
        <v>506</v>
      </c>
      <c r="O176" s="118">
        <f t="shared" ref="O176:Z176" si="26">SUMIF($C$3:$C$173,"N",O3:O173)</f>
        <v>0</v>
      </c>
      <c r="P176" s="118">
        <f t="shared" si="26"/>
        <v>0</v>
      </c>
      <c r="Q176" s="120">
        <f t="shared" si="26"/>
        <v>0</v>
      </c>
      <c r="R176" s="120">
        <f t="shared" si="26"/>
        <v>0</v>
      </c>
      <c r="S176" s="120">
        <f t="shared" si="26"/>
        <v>0</v>
      </c>
      <c r="T176" s="120">
        <f t="shared" si="26"/>
        <v>110687727</v>
      </c>
      <c r="U176" s="120">
        <f t="shared" si="26"/>
        <v>0</v>
      </c>
      <c r="V176" s="120">
        <f t="shared" si="26"/>
        <v>0</v>
      </c>
      <c r="W176" s="120">
        <f t="shared" si="26"/>
        <v>0</v>
      </c>
      <c r="X176" s="120">
        <f t="shared" si="26"/>
        <v>0</v>
      </c>
      <c r="Y176" s="120">
        <f t="shared" si="26"/>
        <v>0</v>
      </c>
      <c r="Z176" s="120">
        <f t="shared" si="26"/>
        <v>0</v>
      </c>
      <c r="AA176" s="3" t="b">
        <f t="shared" si="15"/>
        <v>1</v>
      </c>
      <c r="AB176" s="19">
        <f t="shared" si="16"/>
        <v>0.76559999999999995</v>
      </c>
      <c r="AC176" s="20" t="s">
        <v>506</v>
      </c>
      <c r="AD176" s="20" t="b">
        <f t="shared" si="18"/>
        <v>1</v>
      </c>
    </row>
    <row r="177" spans="1:30" ht="20.100000000000001" customHeight="1" x14ac:dyDescent="0.25">
      <c r="A177" s="137" t="s">
        <v>509</v>
      </c>
      <c r="B177" s="138"/>
      <c r="C177" s="138"/>
      <c r="D177" s="138"/>
      <c r="E177" s="138"/>
      <c r="F177" s="138"/>
      <c r="G177" s="138"/>
      <c r="H177" s="139"/>
      <c r="I177" s="122">
        <f>SUMIF($C$3:$C$173,"W",I3:I173)</f>
        <v>6.7010000000000005</v>
      </c>
      <c r="J177" s="123" t="s">
        <v>506</v>
      </c>
      <c r="K177" s="124">
        <f>SUMIF($C$3:$C$173,"W",K3:K173)</f>
        <v>45684184.959000006</v>
      </c>
      <c r="L177" s="124">
        <f>SUMIF($C$3:$C$173,"W",L3:L173)</f>
        <v>35930925</v>
      </c>
      <c r="M177" s="124">
        <f>SUMIF($C$3:$C$173,"W",M3:M173)</f>
        <v>9753259.9590000007</v>
      </c>
      <c r="N177" s="125" t="s">
        <v>506</v>
      </c>
      <c r="O177" s="124">
        <f t="shared" ref="O177:Z177" si="27">SUMIF($C$3:$C$173,"W",O3:O173)</f>
        <v>0</v>
      </c>
      <c r="P177" s="124">
        <f t="shared" si="27"/>
        <v>0</v>
      </c>
      <c r="Q177" s="126">
        <f t="shared" si="27"/>
        <v>0</v>
      </c>
      <c r="R177" s="126">
        <f t="shared" si="27"/>
        <v>0</v>
      </c>
      <c r="S177" s="126">
        <f t="shared" si="27"/>
        <v>0</v>
      </c>
      <c r="T177" s="126">
        <f t="shared" si="27"/>
        <v>8014057</v>
      </c>
      <c r="U177" s="126">
        <f t="shared" si="27"/>
        <v>23387065</v>
      </c>
      <c r="V177" s="126">
        <f t="shared" si="27"/>
        <v>4529803</v>
      </c>
      <c r="W177" s="126">
        <f t="shared" si="27"/>
        <v>0</v>
      </c>
      <c r="X177" s="126">
        <f t="shared" si="27"/>
        <v>0</v>
      </c>
      <c r="Y177" s="126">
        <f t="shared" si="27"/>
        <v>0</v>
      </c>
      <c r="Z177" s="126">
        <f t="shared" si="27"/>
        <v>0</v>
      </c>
      <c r="AA177" s="3" t="b">
        <f t="shared" si="15"/>
        <v>1</v>
      </c>
      <c r="AB177" s="19">
        <f t="shared" si="16"/>
        <v>0.78649999999999998</v>
      </c>
      <c r="AC177" s="20" t="s">
        <v>506</v>
      </c>
      <c r="AD177" s="20" t="b">
        <f t="shared" si="18"/>
        <v>1</v>
      </c>
    </row>
    <row r="178" spans="1:30" x14ac:dyDescent="0.25">
      <c r="A178" s="127"/>
      <c r="B178" s="128"/>
      <c r="C178" s="128"/>
      <c r="D178" s="128"/>
      <c r="E178" s="129"/>
      <c r="F178" s="128"/>
      <c r="G178" s="128"/>
      <c r="H178" s="128"/>
      <c r="I178" s="128"/>
      <c r="J178" s="128"/>
      <c r="K178" s="130"/>
      <c r="L178" s="128"/>
      <c r="M178" s="128"/>
      <c r="N178" s="131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</row>
    <row r="179" spans="1:30" x14ac:dyDescent="0.25">
      <c r="A179" s="132" t="s">
        <v>510</v>
      </c>
      <c r="B179" s="128"/>
      <c r="C179" s="128"/>
      <c r="D179" s="128"/>
      <c r="E179" s="129"/>
      <c r="F179" s="128"/>
      <c r="G179" s="128"/>
      <c r="H179" s="128"/>
      <c r="I179" s="128"/>
      <c r="J179" s="128"/>
      <c r="K179" s="128"/>
      <c r="L179" s="128"/>
      <c r="M179" s="128"/>
      <c r="N179" s="131"/>
      <c r="O179" s="128"/>
      <c r="P179" s="128"/>
      <c r="Q179" s="128"/>
      <c r="R179" s="128"/>
      <c r="S179" s="128"/>
      <c r="T179" s="133">
        <f>146223857-T174</f>
        <v>0</v>
      </c>
      <c r="U179" s="128"/>
      <c r="V179" s="128"/>
      <c r="W179" s="128"/>
      <c r="X179" s="128"/>
      <c r="Y179" s="128"/>
      <c r="Z179" s="128"/>
    </row>
    <row r="180" spans="1:30" x14ac:dyDescent="0.25">
      <c r="A180" s="134" t="s">
        <v>511</v>
      </c>
      <c r="B180" s="128"/>
      <c r="C180" s="128"/>
      <c r="D180" s="128"/>
      <c r="E180" s="129"/>
      <c r="F180" s="128"/>
      <c r="G180" s="128"/>
      <c r="H180" s="128"/>
      <c r="I180" s="128"/>
      <c r="J180" s="128"/>
      <c r="K180" s="128"/>
      <c r="L180" s="128"/>
      <c r="M180" s="128"/>
      <c r="N180" s="131"/>
      <c r="O180" s="128"/>
      <c r="P180" s="128"/>
      <c r="Q180" s="128"/>
      <c r="R180" s="128"/>
      <c r="S180" s="128"/>
      <c r="T180" s="133"/>
      <c r="U180" s="128"/>
      <c r="V180" s="128"/>
      <c r="W180" s="128"/>
      <c r="X180" s="128"/>
      <c r="Y180" s="128"/>
      <c r="Z180" s="128"/>
    </row>
    <row r="181" spans="1:30" x14ac:dyDescent="0.25">
      <c r="A181" s="132" t="s">
        <v>512</v>
      </c>
      <c r="B181" s="128"/>
      <c r="C181" s="128"/>
      <c r="D181" s="128"/>
      <c r="E181" s="129"/>
      <c r="F181" s="128"/>
      <c r="G181" s="128"/>
      <c r="H181" s="128"/>
      <c r="I181" s="128"/>
      <c r="J181" s="128"/>
      <c r="K181" s="128"/>
      <c r="L181" s="128"/>
      <c r="M181" s="128"/>
      <c r="N181" s="131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</row>
    <row r="182" spans="1:30" x14ac:dyDescent="0.25">
      <c r="A182" s="135" t="s">
        <v>513</v>
      </c>
      <c r="B182" s="128"/>
      <c r="C182" s="128"/>
      <c r="D182" s="128"/>
      <c r="E182" s="129"/>
      <c r="F182" s="128"/>
      <c r="G182" s="128"/>
      <c r="H182" s="128"/>
      <c r="I182" s="128"/>
      <c r="J182" s="128"/>
      <c r="K182" s="128"/>
      <c r="L182" s="128"/>
      <c r="M182" s="128"/>
      <c r="N182" s="131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</row>
  </sheetData>
  <mergeCells count="19">
    <mergeCell ref="D1:D2"/>
    <mergeCell ref="E1:E2"/>
    <mergeCell ref="F1:F2"/>
    <mergeCell ref="A177:H177"/>
    <mergeCell ref="M1:M2"/>
    <mergeCell ref="N1:N2"/>
    <mergeCell ref="O1:Z1"/>
    <mergeCell ref="A174:H174"/>
    <mergeCell ref="A175:H175"/>
    <mergeCell ref="A176:H176"/>
    <mergeCell ref="G1:G2"/>
    <mergeCell ref="H1:H2"/>
    <mergeCell ref="I1:I2"/>
    <mergeCell ref="J1:J2"/>
    <mergeCell ref="K1:K2"/>
    <mergeCell ref="L1:L2"/>
    <mergeCell ref="A1:A2"/>
    <mergeCell ref="B1:B2"/>
    <mergeCell ref="C1:C2"/>
  </mergeCells>
  <conditionalFormatting sqref="B4:B7 B9:B10 B17:B18">
    <cfRule type="expression" dxfId="13" priority="9">
      <formula>$O4="p"</formula>
    </cfRule>
    <cfRule type="expression" dxfId="12" priority="10">
      <formula>$O4="k"</formula>
    </cfRule>
    <cfRule type="expression" dxfId="11" priority="11">
      <formula>$N4="odrzucenie"</formula>
    </cfRule>
    <cfRule type="expression" dxfId="10" priority="12">
      <formula>$N4="rezygnacja"</formula>
    </cfRule>
  </conditionalFormatting>
  <conditionalFormatting sqref="B8 B11:B16">
    <cfRule type="expression" dxfId="9" priority="5">
      <formula>#REF!="p"</formula>
    </cfRule>
    <cfRule type="expression" dxfId="8" priority="6">
      <formula>#REF!="k"</formula>
    </cfRule>
    <cfRule type="expression" dxfId="7" priority="7">
      <formula>$N8="odrzucenie"</formula>
    </cfRule>
    <cfRule type="expression" dxfId="6" priority="8">
      <formula>$N8="rezygnacja"</formula>
    </cfRule>
  </conditionalFormatting>
  <conditionalFormatting sqref="B19">
    <cfRule type="expression" dxfId="5" priority="1">
      <formula>$P19="p"</formula>
    </cfRule>
    <cfRule type="expression" dxfId="4" priority="2">
      <formula>$P19="k"</formula>
    </cfRule>
    <cfRule type="expression" dxfId="3" priority="3">
      <formula>$N19="odrzucenie"</formula>
    </cfRule>
    <cfRule type="expression" dxfId="2" priority="4">
      <formula>$N19="rezygnacja"</formula>
    </cfRule>
  </conditionalFormatting>
  <conditionalFormatting sqref="AA3:AC177">
    <cfRule type="containsText" dxfId="1" priority="14" operator="containsText" text="fałsz">
      <formula>NOT(ISERROR(SEARCH("fałsz",AA3)))</formula>
    </cfRule>
  </conditionalFormatting>
  <conditionalFormatting sqref="AA3:AD177">
    <cfRule type="cellIs" dxfId="0" priority="13" operator="equal">
      <formula>FALSE</formula>
    </cfRule>
  </conditionalFormatting>
  <dataValidations count="3">
    <dataValidation type="list" allowBlank="1" showInputMessage="1" showErrorMessage="1" sqref="C49:C52 C64:C65 C141 C144 C147:C149 C151:C173" xr:uid="{0B4033CC-D6DA-4F29-A421-D8D0B0070970}">
      <formula1>"N,W"</formula1>
    </dataValidation>
    <dataValidation type="list" allowBlank="1" showInputMessage="1" showErrorMessage="1" sqref="G49:G52 H50:H63 G64:G65 H145:H146 G144 H66:H140 H4:H48 H142:H143 H148 G147:G149 H150 G151:G155 H152:H173 G157:G173" xr:uid="{420639CC-792C-453E-81E2-65AF3AA340EB}">
      <formula1>"B,P,R"</formula1>
    </dataValidation>
    <dataValidation type="list" allowBlank="1" showInputMessage="1" showErrorMessage="1" sqref="C3:D3 C17 C5 C7 C9 C11 C13 C15 C50:C63 C145:C146 C19:C48 C142:C143 C66:C140 C148 C150 C152:C173" xr:uid="{FDA80C61-9DF1-435B-B1E7-855A8BB70E25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horizontalDpi="4294967295" verticalDpi="4294967295" r:id="rId1"/>
  <headerFooter>
    <oddHeader>&amp;LWojewództwo świętokrzyskie - zadania gminne lista podstawowa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podst</vt:lpstr>
      <vt:lpstr>'gm podst'!Obszar_wydruku</vt:lpstr>
      <vt:lpstr>'gm podst'!Tytuły_wydruku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2024-12-06T12:45:44Z</dcterms:created>
  <dcterms:modified xsi:type="dcterms:W3CDTF">2024-12-06T12:52:09Z</dcterms:modified>
</cp:coreProperties>
</file>