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r01\Desktop\Dokumenty na BIP\2024 - NABÓR A RFRD 2024\LISTA zmieniona nr 7 - A RFRD 2024\"/>
    </mc:Choice>
  </mc:AlternateContent>
  <xr:revisionPtr revIDLastSave="0" documentId="13_ncr:1_{2B3F9A14-BE89-4B08-BE62-1D38EEB1EC62}" xr6:coauthVersionLast="36" xr6:coauthVersionMax="36" xr10:uidLastSave="{00000000-0000-0000-0000-000000000000}"/>
  <bookViews>
    <workbookView xWindow="0" yWindow="0" windowWidth="28800" windowHeight="11325" xr2:uid="{F04DA8D8-EA50-414E-A99E-7299CB79390A}"/>
  </bookViews>
  <sheets>
    <sheet name="pow podst" sheetId="1" r:id="rId1"/>
  </sheets>
  <definedNames>
    <definedName name="_xlnm._FilterDatabase" localSheetId="0" hidden="1">'pow podst'!$A$1:$AC$87</definedName>
    <definedName name="_xlnm.Print_Area" localSheetId="0">'pow podst'!$A$1:$Y$92</definedName>
    <definedName name="_xlnm.Print_Titles" localSheetId="0">'pow podst'!$1:$2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7" i="1" l="1"/>
  <c r="X87" i="1"/>
  <c r="W87" i="1"/>
  <c r="V87" i="1"/>
  <c r="U87" i="1"/>
  <c r="R87" i="1"/>
  <c r="Q87" i="1"/>
  <c r="P87" i="1"/>
  <c r="O87" i="1"/>
  <c r="N87" i="1"/>
  <c r="J87" i="1"/>
  <c r="H87" i="1"/>
  <c r="Y86" i="1"/>
  <c r="X86" i="1"/>
  <c r="W86" i="1"/>
  <c r="V86" i="1"/>
  <c r="U86" i="1"/>
  <c r="T86" i="1"/>
  <c r="R86" i="1"/>
  <c r="Q86" i="1"/>
  <c r="P86" i="1"/>
  <c r="O86" i="1"/>
  <c r="N86" i="1"/>
  <c r="J86" i="1"/>
  <c r="H86" i="1"/>
  <c r="Y85" i="1"/>
  <c r="X85" i="1"/>
  <c r="W85" i="1"/>
  <c r="V85" i="1"/>
  <c r="U85" i="1"/>
  <c r="T85" i="1"/>
  <c r="S85" i="1"/>
  <c r="R85" i="1"/>
  <c r="Q85" i="1"/>
  <c r="P85" i="1"/>
  <c r="O85" i="1"/>
  <c r="N85" i="1"/>
  <c r="L85" i="1"/>
  <c r="K85" i="1"/>
  <c r="AA85" i="1" s="1"/>
  <c r="J85" i="1"/>
  <c r="AC85" i="1" s="1"/>
  <c r="H85" i="1"/>
  <c r="Y84" i="1"/>
  <c r="X84" i="1"/>
  <c r="W84" i="1"/>
  <c r="V84" i="1"/>
  <c r="U84" i="1"/>
  <c r="R84" i="1"/>
  <c r="Q84" i="1"/>
  <c r="P84" i="1"/>
  <c r="O84" i="1"/>
  <c r="N84" i="1"/>
  <c r="J84" i="1"/>
  <c r="H84" i="1"/>
  <c r="AA83" i="1"/>
  <c r="AB83" i="1" s="1"/>
  <c r="K83" i="1"/>
  <c r="S83" i="1" s="1"/>
  <c r="Z83" i="1" s="1"/>
  <c r="AC82" i="1"/>
  <c r="AB82" i="1"/>
  <c r="AA82" i="1"/>
  <c r="Z82" i="1"/>
  <c r="AC81" i="1"/>
  <c r="AA81" i="1"/>
  <c r="AB81" i="1" s="1"/>
  <c r="Z81" i="1"/>
  <c r="AC80" i="1"/>
  <c r="AA80" i="1"/>
  <c r="AB80" i="1" s="1"/>
  <c r="Z80" i="1"/>
  <c r="AC79" i="1"/>
  <c r="AB79" i="1"/>
  <c r="AA79" i="1"/>
  <c r="Z79" i="1"/>
  <c r="AC78" i="1"/>
  <c r="AA78" i="1"/>
  <c r="AB78" i="1" s="1"/>
  <c r="Z78" i="1"/>
  <c r="AC77" i="1"/>
  <c r="AA77" i="1"/>
  <c r="AB77" i="1" s="1"/>
  <c r="Z77" i="1"/>
  <c r="AC76" i="1"/>
  <c r="AB76" i="1"/>
  <c r="AA76" i="1"/>
  <c r="Z76" i="1"/>
  <c r="AC75" i="1"/>
  <c r="AA75" i="1"/>
  <c r="AB75" i="1" s="1"/>
  <c r="Z75" i="1"/>
  <c r="AC74" i="1"/>
  <c r="AA74" i="1"/>
  <c r="AB74" i="1" s="1"/>
  <c r="Z74" i="1"/>
  <c r="AC73" i="1"/>
  <c r="AA73" i="1"/>
  <c r="AB73" i="1" s="1"/>
  <c r="S73" i="1"/>
  <c r="Z73" i="1" s="1"/>
  <c r="L73" i="1"/>
  <c r="AA72" i="1"/>
  <c r="AB72" i="1" s="1"/>
  <c r="K72" i="1"/>
  <c r="K71" i="1"/>
  <c r="AA71" i="1" s="1"/>
  <c r="AB71" i="1" s="1"/>
  <c r="S70" i="1"/>
  <c r="S87" i="1" s="1"/>
  <c r="K70" i="1"/>
  <c r="AA70" i="1" s="1"/>
  <c r="AB70" i="1" s="1"/>
  <c r="AC69" i="1"/>
  <c r="AB69" i="1"/>
  <c r="AA69" i="1"/>
  <c r="S69" i="1"/>
  <c r="Z69" i="1" s="1"/>
  <c r="AC68" i="1"/>
  <c r="AA68" i="1"/>
  <c r="AB68" i="1" s="1"/>
  <c r="S68" i="1"/>
  <c r="Z68" i="1" s="1"/>
  <c r="AC67" i="1"/>
  <c r="AB67" i="1"/>
  <c r="AA67" i="1"/>
  <c r="Z67" i="1"/>
  <c r="S67" i="1"/>
  <c r="AC66" i="1"/>
  <c r="AA66" i="1"/>
  <c r="AB66" i="1" s="1"/>
  <c r="Z66" i="1"/>
  <c r="S66" i="1"/>
  <c r="AA65" i="1"/>
  <c r="AB65" i="1" s="1"/>
  <c r="Z65" i="1"/>
  <c r="S65" i="1"/>
  <c r="L65" i="1"/>
  <c r="AC65" i="1" s="1"/>
  <c r="AA64" i="1"/>
  <c r="AB64" i="1" s="1"/>
  <c r="Z64" i="1"/>
  <c r="T64" i="1"/>
  <c r="T87" i="1" s="1"/>
  <c r="L64" i="1"/>
  <c r="K64" i="1"/>
  <c r="K87" i="1" s="1"/>
  <c r="AC63" i="1"/>
  <c r="AA63" i="1"/>
  <c r="AB63" i="1" s="1"/>
  <c r="Z63" i="1"/>
  <c r="AC62" i="1"/>
  <c r="AA62" i="1"/>
  <c r="AB62" i="1" s="1"/>
  <c r="Z62" i="1"/>
  <c r="AC61" i="1"/>
  <c r="AB61" i="1"/>
  <c r="AA61" i="1"/>
  <c r="S61" i="1"/>
  <c r="Z61" i="1" s="1"/>
  <c r="L61" i="1"/>
  <c r="AC60" i="1"/>
  <c r="AB60" i="1"/>
  <c r="AA60" i="1"/>
  <c r="S60" i="1"/>
  <c r="Z60" i="1" s="1"/>
  <c r="AC59" i="1"/>
  <c r="AB59" i="1"/>
  <c r="AA59" i="1"/>
  <c r="Z59" i="1"/>
  <c r="AA58" i="1"/>
  <c r="AB58" i="1" s="1"/>
  <c r="Z58" i="1"/>
  <c r="S58" i="1"/>
  <c r="L58" i="1"/>
  <c r="K58" i="1"/>
  <c r="K84" i="1" s="1"/>
  <c r="AC57" i="1"/>
  <c r="AA57" i="1"/>
  <c r="AB57" i="1" s="1"/>
  <c r="Z57" i="1"/>
  <c r="S57" i="1"/>
  <c r="AA56" i="1"/>
  <c r="AB56" i="1" s="1"/>
  <c r="Z56" i="1"/>
  <c r="S56" i="1"/>
  <c r="L56" i="1"/>
  <c r="AC56" i="1" s="1"/>
  <c r="AC55" i="1"/>
  <c r="AA55" i="1"/>
  <c r="AB55" i="1" s="1"/>
  <c r="Z55" i="1"/>
  <c r="AC54" i="1"/>
  <c r="AB54" i="1"/>
  <c r="AA54" i="1"/>
  <c r="Z54" i="1"/>
  <c r="AC53" i="1"/>
  <c r="AA53" i="1"/>
  <c r="AB53" i="1" s="1"/>
  <c r="Z53" i="1"/>
  <c r="S53" i="1"/>
  <c r="AC52" i="1"/>
  <c r="AA52" i="1"/>
  <c r="AB52" i="1" s="1"/>
  <c r="Z52" i="1"/>
  <c r="S52" i="1"/>
  <c r="AC51" i="1"/>
  <c r="AA51" i="1"/>
  <c r="AB51" i="1" s="1"/>
  <c r="S51" i="1"/>
  <c r="Z51" i="1" s="1"/>
  <c r="AC50" i="1"/>
  <c r="AA50" i="1"/>
  <c r="AB50" i="1" s="1"/>
  <c r="S50" i="1"/>
  <c r="Z50" i="1" s="1"/>
  <c r="AB49" i="1"/>
  <c r="AA49" i="1"/>
  <c r="S49" i="1"/>
  <c r="Z49" i="1" s="1"/>
  <c r="L49" i="1"/>
  <c r="AC49" i="1" s="1"/>
  <c r="AC48" i="1"/>
  <c r="AB48" i="1"/>
  <c r="AA48" i="1"/>
  <c r="S48" i="1"/>
  <c r="Z48" i="1" s="1"/>
  <c r="AC47" i="1"/>
  <c r="AB47" i="1"/>
  <c r="AA47" i="1"/>
  <c r="S47" i="1"/>
  <c r="Z47" i="1" s="1"/>
  <c r="AC46" i="1"/>
  <c r="AA46" i="1"/>
  <c r="AB46" i="1" s="1"/>
  <c r="Z46" i="1"/>
  <c r="S46" i="1"/>
  <c r="AC45" i="1"/>
  <c r="AA45" i="1"/>
  <c r="AB45" i="1" s="1"/>
  <c r="Z45" i="1"/>
  <c r="S45" i="1"/>
  <c r="AC44" i="1"/>
  <c r="AA44" i="1"/>
  <c r="AB44" i="1" s="1"/>
  <c r="S44" i="1"/>
  <c r="Z44" i="1" s="1"/>
  <c r="AC43" i="1"/>
  <c r="AA43" i="1"/>
  <c r="AB43" i="1" s="1"/>
  <c r="S43" i="1"/>
  <c r="Z43" i="1" s="1"/>
  <c r="AC42" i="1"/>
  <c r="AB42" i="1"/>
  <c r="AA42" i="1"/>
  <c r="S42" i="1"/>
  <c r="Z42" i="1" s="1"/>
  <c r="AC41" i="1"/>
  <c r="AB41" i="1"/>
  <c r="AA41" i="1"/>
  <c r="S41" i="1"/>
  <c r="Z41" i="1" s="1"/>
  <c r="AC40" i="1"/>
  <c r="AA40" i="1"/>
  <c r="AB40" i="1" s="1"/>
  <c r="Z40" i="1"/>
  <c r="S40" i="1"/>
  <c r="L40" i="1"/>
  <c r="AC39" i="1"/>
  <c r="AA39" i="1"/>
  <c r="AB39" i="1" s="1"/>
  <c r="Z39" i="1"/>
  <c r="S39" i="1"/>
  <c r="L39" i="1"/>
  <c r="AC38" i="1"/>
  <c r="AA38" i="1"/>
  <c r="AB38" i="1" s="1"/>
  <c r="Z38" i="1"/>
  <c r="S38" i="1"/>
  <c r="AC37" i="1"/>
  <c r="AA37" i="1"/>
  <c r="AB37" i="1" s="1"/>
  <c r="Z37" i="1"/>
  <c r="S37" i="1"/>
  <c r="AC36" i="1"/>
  <c r="AA36" i="1"/>
  <c r="AB36" i="1" s="1"/>
  <c r="S36" i="1"/>
  <c r="Z36" i="1" s="1"/>
  <c r="AA35" i="1"/>
  <c r="AB35" i="1" s="1"/>
  <c r="S35" i="1"/>
  <c r="Z35" i="1" s="1"/>
  <c r="L35" i="1"/>
  <c r="AC35" i="1" s="1"/>
  <c r="AC34" i="1"/>
  <c r="AA34" i="1"/>
  <c r="AB34" i="1" s="1"/>
  <c r="Z34" i="1"/>
  <c r="AC33" i="1"/>
  <c r="AB33" i="1"/>
  <c r="AA33" i="1"/>
  <c r="S33" i="1"/>
  <c r="Z33" i="1" s="1"/>
  <c r="AC32" i="1"/>
  <c r="AA32" i="1"/>
  <c r="AB32" i="1" s="1"/>
  <c r="Z32" i="1"/>
  <c r="S32" i="1"/>
  <c r="L32" i="1"/>
  <c r="AC31" i="1"/>
  <c r="AA31" i="1"/>
  <c r="AB31" i="1" s="1"/>
  <c r="Z31" i="1"/>
  <c r="S31" i="1"/>
  <c r="AC30" i="1"/>
  <c r="AA30" i="1"/>
  <c r="AB30" i="1" s="1"/>
  <c r="Z30" i="1"/>
  <c r="S30" i="1"/>
  <c r="AC29" i="1"/>
  <c r="AA29" i="1"/>
  <c r="AB29" i="1" s="1"/>
  <c r="S29" i="1"/>
  <c r="Z29" i="1" s="1"/>
  <c r="AA28" i="1"/>
  <c r="AB28" i="1" s="1"/>
  <c r="S28" i="1"/>
  <c r="Z28" i="1" s="1"/>
  <c r="L28" i="1"/>
  <c r="AC28" i="1" s="1"/>
  <c r="AC27" i="1"/>
  <c r="AA27" i="1"/>
  <c r="AB27" i="1" s="1"/>
  <c r="S27" i="1"/>
  <c r="Z27" i="1" s="1"/>
  <c r="AC26" i="1"/>
  <c r="AB26" i="1"/>
  <c r="AA26" i="1"/>
  <c r="S26" i="1"/>
  <c r="Z26" i="1" s="1"/>
  <c r="AC25" i="1"/>
  <c r="AB25" i="1"/>
  <c r="AA25" i="1"/>
  <c r="S25" i="1"/>
  <c r="Z25" i="1" s="1"/>
  <c r="AC24" i="1"/>
  <c r="AA24" i="1"/>
  <c r="AB24" i="1" s="1"/>
  <c r="Z24" i="1"/>
  <c r="S24" i="1"/>
  <c r="L24" i="1"/>
  <c r="AC23" i="1"/>
  <c r="AA23" i="1"/>
  <c r="AB23" i="1" s="1"/>
  <c r="Z23" i="1"/>
  <c r="S23" i="1"/>
  <c r="L23" i="1"/>
  <c r="AC22" i="1"/>
  <c r="AA22" i="1"/>
  <c r="AB22" i="1" s="1"/>
  <c r="Z22" i="1"/>
  <c r="S22" i="1"/>
  <c r="AC21" i="1"/>
  <c r="AA21" i="1"/>
  <c r="AB21" i="1" s="1"/>
  <c r="Z21" i="1"/>
  <c r="S21" i="1"/>
  <c r="AA20" i="1"/>
  <c r="AB20" i="1" s="1"/>
  <c r="S20" i="1"/>
  <c r="Z20" i="1" s="1"/>
  <c r="L20" i="1"/>
  <c r="AC20" i="1" s="1"/>
  <c r="AC19" i="1"/>
  <c r="AA19" i="1"/>
  <c r="AB19" i="1" s="1"/>
  <c r="Z19" i="1"/>
  <c r="AC18" i="1"/>
  <c r="AB18" i="1"/>
  <c r="AA18" i="1"/>
  <c r="S18" i="1"/>
  <c r="Z18" i="1" s="1"/>
  <c r="AC17" i="1"/>
  <c r="AB17" i="1"/>
  <c r="AA17" i="1"/>
  <c r="S17" i="1"/>
  <c r="Z17" i="1" s="1"/>
  <c r="AC16" i="1"/>
  <c r="AA16" i="1"/>
  <c r="AB16" i="1" s="1"/>
  <c r="Z16" i="1"/>
  <c r="S16" i="1"/>
  <c r="AC15" i="1"/>
  <c r="AA15" i="1"/>
  <c r="AB15" i="1" s="1"/>
  <c r="Z15" i="1"/>
  <c r="AC14" i="1"/>
  <c r="AA14" i="1"/>
  <c r="AB14" i="1" s="1"/>
  <c r="Z14" i="1"/>
  <c r="AC13" i="1"/>
  <c r="AB13" i="1"/>
  <c r="AA13" i="1"/>
  <c r="S13" i="1"/>
  <c r="Z13" i="1" s="1"/>
  <c r="AC12" i="1"/>
  <c r="AA12" i="1"/>
  <c r="AB12" i="1" s="1"/>
  <c r="Z12" i="1"/>
  <c r="S12" i="1"/>
  <c r="L12" i="1"/>
  <c r="AC11" i="1"/>
  <c r="AA11" i="1"/>
  <c r="AB11" i="1" s="1"/>
  <c r="Z11" i="1"/>
  <c r="AC10" i="1"/>
  <c r="AA10" i="1"/>
  <c r="AB10" i="1" s="1"/>
  <c r="Z10" i="1"/>
  <c r="AC9" i="1"/>
  <c r="AB9" i="1"/>
  <c r="AA9" i="1"/>
  <c r="Z9" i="1"/>
  <c r="AC8" i="1"/>
  <c r="AA8" i="1"/>
  <c r="AB8" i="1" s="1"/>
  <c r="Z8" i="1"/>
  <c r="AC7" i="1"/>
  <c r="AA7" i="1"/>
  <c r="AB7" i="1" s="1"/>
  <c r="Z7" i="1"/>
  <c r="AC6" i="1"/>
  <c r="AB6" i="1"/>
  <c r="AA6" i="1"/>
  <c r="Z6" i="1"/>
  <c r="AC5" i="1"/>
  <c r="AA5" i="1"/>
  <c r="AB5" i="1" s="1"/>
  <c r="Z5" i="1"/>
  <c r="AC4" i="1"/>
  <c r="AA4" i="1"/>
  <c r="AB4" i="1" s="1"/>
  <c r="Z4" i="1"/>
  <c r="AC3" i="1"/>
  <c r="AB3" i="1"/>
  <c r="AA3" i="1"/>
  <c r="Z3" i="1"/>
  <c r="AA84" i="1" l="1"/>
  <c r="L84" i="1"/>
  <c r="AC84" i="1" s="1"/>
  <c r="AA87" i="1"/>
  <c r="Z87" i="1"/>
  <c r="L87" i="1"/>
  <c r="AC87" i="1" s="1"/>
  <c r="Z72" i="1"/>
  <c r="T84" i="1"/>
  <c r="K86" i="1"/>
  <c r="AC86" i="1" s="1"/>
  <c r="L70" i="1"/>
  <c r="AC70" i="1" s="1"/>
  <c r="L71" i="1"/>
  <c r="AC71" i="1" s="1"/>
  <c r="AC58" i="1"/>
  <c r="AC64" i="1"/>
  <c r="Z70" i="1"/>
  <c r="S71" i="1"/>
  <c r="S84" i="1" s="1"/>
  <c r="Z84" i="1" s="1"/>
  <c r="L72" i="1"/>
  <c r="AC72" i="1" s="1"/>
  <c r="Z85" i="1"/>
  <c r="L86" i="1"/>
  <c r="S86" i="1"/>
  <c r="Z71" i="1"/>
  <c r="S72" i="1"/>
  <c r="L83" i="1"/>
  <c r="AC83" i="1" s="1"/>
  <c r="AA86" i="1" l="1"/>
  <c r="Z86" i="1"/>
</calcChain>
</file>

<file path=xl/sharedStrings.xml><?xml version="1.0" encoding="utf-8"?>
<sst xmlns="http://schemas.openxmlformats.org/spreadsheetml/2006/main" count="510" uniqueCount="230">
  <si>
    <t>L.p.</t>
  </si>
  <si>
    <t>Nr ewid.</t>
  </si>
  <si>
    <t>Zadanie nowe/kontynuowane/wieloletnie [N/K/W]</t>
  </si>
  <si>
    <t>Jednostka Samorządu Terytorialnego</t>
  </si>
  <si>
    <t>TERC</t>
  </si>
  <si>
    <t>Nazwa zadania</t>
  </si>
  <si>
    <t>Rodzaj zadania</t>
  </si>
  <si>
    <t>Długość odcinka (w km)</t>
  </si>
  <si>
    <t>Okres realizacji zadania</t>
  </si>
  <si>
    <t>Ogółem wartość projektu  (w zł)</t>
  </si>
  <si>
    <t>Wnioskowana kwota dofinansowania
(w zł)</t>
  </si>
  <si>
    <t>Deklarowana kwota środków własnych (w zł)</t>
  </si>
  <si>
    <t>% dofinansowania</t>
  </si>
  <si>
    <t>Kwota dofinansowania w podziale na lata</t>
  </si>
  <si>
    <t>spr-lata</t>
  </si>
  <si>
    <t>spr-procent</t>
  </si>
  <si>
    <t>spr-dof</t>
  </si>
  <si>
    <t>spr-montaż</t>
  </si>
  <si>
    <t>224/A/2022</t>
  </si>
  <si>
    <t>K</t>
  </si>
  <si>
    <t>Powiat Kielecki</t>
  </si>
  <si>
    <t>Rozbudowa drogi powiatowej nr 1276T Jaworznia - Łaziska w trybie zaprojektuj i wybuduj</t>
  </si>
  <si>
    <t>B</t>
  </si>
  <si>
    <t>09.2022 12.2024</t>
  </si>
  <si>
    <t>205/A/2022</t>
  </si>
  <si>
    <t>Powiat Sandomierski</t>
  </si>
  <si>
    <t>Przebudowa drogi powiatowej nr 1719T Koprzywnica - Łążek (ul. 11 Listopada) w miejscowości Koprzywnica etap I od km 0+000 do km 0+360</t>
  </si>
  <si>
    <t>P</t>
  </si>
  <si>
    <t>03.2022 02.2024</t>
  </si>
  <si>
    <t>199/A/2023</t>
  </si>
  <si>
    <t>Rozbudowa drogi powiatowej nr 1294T wraz z budową chodnika w msc. Samsonów Piechotne, Gmina Zagnańsk</t>
  </si>
  <si>
    <t>03.2023 11.2024</t>
  </si>
  <si>
    <t>52/A/2023</t>
  </si>
  <si>
    <t>Powiat Starachowicki</t>
  </si>
  <si>
    <t>Rozbudowa drogi powiatowej nr 1763T (0573T) obejmująca zaprojektowanie (aktualizację dokumentacji) i realizację zadania pn.: "Przebudowa drogi powiatowej nr 0573T Majków - Marcinków - Wąchock"</t>
  </si>
  <si>
    <t>198/A/2023</t>
  </si>
  <si>
    <t>Usprawnienie dostępu do drogi krajowej nr 73 i Węzła Kielce Północ drogi ekspresowej S7 poprzez przebudowę i rozbudowę drogi powiatowej nr 1302T w miejscowościach Masłów Drugi i Dąbrowa - Etap II</t>
  </si>
  <si>
    <t>07.2023 11.2024</t>
  </si>
  <si>
    <t>55/A/2023</t>
  </si>
  <si>
    <t>Przebudowa drogi powiatowej nr 1793T (0618T) w miejscowości Lipie, ul. Starachowicka oraz rozbudowa drogi powiatowej nr 1788T (0613T) w miejscowości Adamów ul. Szkolna</t>
  </si>
  <si>
    <t>202/A/2023</t>
  </si>
  <si>
    <t>Rozbudowa drogi powiatowej nr 1372T od km 2+775 do km 5+000 oraz od km 6+800 do km 8+100 w trybie zaprojektuj i wybuduj</t>
  </si>
  <si>
    <t>04.2023 11.2026</t>
  </si>
  <si>
    <t>203/A/2023</t>
  </si>
  <si>
    <t>Przebudowa i rozbudowa drogi powiatowej nr 1358T na odcinku Łabędziów - Radomice w trybie zaprojektuj i wybuduj</t>
  </si>
  <si>
    <t>132/A/2024</t>
  </si>
  <si>
    <t>W</t>
  </si>
  <si>
    <t>Powiat Skarżyski</t>
  </si>
  <si>
    <t>Rozbudowa Al. Tysiąclecia w Skarżysku - Kamiennej na odcinku od skrzyżowania z Al. Piłsudskiego do skrzyżowania z ul. Sokolą</t>
  </si>
  <si>
    <t>03.2024 08.2025</t>
  </si>
  <si>
    <t>129/A/2024</t>
  </si>
  <si>
    <t>N</t>
  </si>
  <si>
    <t>Powiat Włoszczowski</t>
  </si>
  <si>
    <t>Rozbudowa i przebudowa dróg powiatowych nr 1188T (stary numer 0264T) i nr 1914T (stary numer 0265T) o długości 822 m w miejscowości Występy</t>
  </si>
  <si>
    <t>06.2024 05.2025</t>
  </si>
  <si>
    <t>199/A/2024</t>
  </si>
  <si>
    <t>Powiat Opatowski</t>
  </si>
  <si>
    <t>Przebudowa drogi powiatowej nr 1551T (stary nr 0722T) Mydłów - Przepiórów - Konary Kolonia w miejscowości Przepiórów, Borków w km 2+318 - 2+948 odc. dł. 0,630 km</t>
  </si>
  <si>
    <t>05.2024 10.2024</t>
  </si>
  <si>
    <t>305/A/2024</t>
  </si>
  <si>
    <t>Rozbudowa drogi powiatowej 1369T w miejscowości Ostrów</t>
  </si>
  <si>
    <t>01.2024 11.2025</t>
  </si>
  <si>
    <t>317/A/2024</t>
  </si>
  <si>
    <t>Przebudowa drogi powiatowej nr 1327T Makoszyn - Widełki - Nowa Huta w miejscowości Makoszyn</t>
  </si>
  <si>
    <t>8/A/2024</t>
  </si>
  <si>
    <t>Powiat Jędrzejowski</t>
  </si>
  <si>
    <t>Przebudowa drogi powiatowej nr 1156T odc. Obiechów - Jasieniec, długości 1000 mb</t>
  </si>
  <si>
    <t>04.2024 10.2024</t>
  </si>
  <si>
    <t>152/A/2024</t>
  </si>
  <si>
    <t>Powiat Ostrowiecki</t>
  </si>
  <si>
    <t>Poprawa infrastruktury drogowej na terenie Powiatu Ostrowieckiego poprzez przebudowę drogi powiatowej nr 1007T na odcinku Ostrowiec Świętokrzyski - Boksycka</t>
  </si>
  <si>
    <t>05.2024 04.2025</t>
  </si>
  <si>
    <t>105/A/2024</t>
  </si>
  <si>
    <t>Powiat Pińczowski</t>
  </si>
  <si>
    <t>Remont drogi powiatowej nr 1660T Skowronno Górne - Brzeście odc. Skowronno Górne - Brzeście</t>
  </si>
  <si>
    <t>R</t>
  </si>
  <si>
    <t>316/A/2024</t>
  </si>
  <si>
    <t>Rozbudowa drogi powiatowej 1418T wraz z budową chodnika w miejscowości Stara Słupia</t>
  </si>
  <si>
    <t>03.2024 11.2025</t>
  </si>
  <si>
    <t>157/A/2024</t>
  </si>
  <si>
    <t>Powiat Staszowski</t>
  </si>
  <si>
    <t>Przebudowa odcinka drogi powiatowej nr 1814T (0035 T) Brzeziny - Szydłów - Kotuszów w m. Kotuszów od km 7+135 do km 8+130</t>
  </si>
  <si>
    <t>05.2024 11.2024</t>
  </si>
  <si>
    <t>218/A/2024</t>
  </si>
  <si>
    <t>Powiat Konecki</t>
  </si>
  <si>
    <t>Przebudowa drogi powiatowej Nr 1488T Miedzierza - Matyniów - Przyłogi w km 0+852 - 1+823 na długości 971 mb</t>
  </si>
  <si>
    <t>310/A/2024</t>
  </si>
  <si>
    <t xml:space="preserve">Przebudowa drogi powiatowej nr 1342T w miejscowości Osiny </t>
  </si>
  <si>
    <t>164/A/2024</t>
  </si>
  <si>
    <t>Przebudowa odcinka drogi powiatowej nr 1832T (0795T) Osiek - Suchowola w m. Suchowola od km 3+605 do km 4+600</t>
  </si>
  <si>
    <t>130/A/2024</t>
  </si>
  <si>
    <t>Rozbudowa drogi powiatowej nr 1904T (stary numer 0252T) od km 5+220 do km 8+735,62 na odcinku Ciemiętniki - Pilczyca</t>
  </si>
  <si>
    <t>219/A/2024</t>
  </si>
  <si>
    <t>Przebudowa drogi powiatowej Nr 1384T Górniki - Kłucko - Grzymałków w km 0+025 - 0+850 na długości 825 mb</t>
  </si>
  <si>
    <t>114/A/2024</t>
  </si>
  <si>
    <t>Przebudowa drogi powiatowej nr 1659T Górka Umianowska - Umianowice odc. m. Umianowice</t>
  </si>
  <si>
    <t>44/A/2024</t>
  </si>
  <si>
    <t>Przebudowa drogi powiatowej nr 1141T odc. Zagórze przez wieś, długości 305 mb</t>
  </si>
  <si>
    <t>166/A/2024</t>
  </si>
  <si>
    <t>Remont odcinka drogi powiatowej nr 1876T (1036T) Oleśnica - Brody - Grobla w miejscowości Święcica od km 9+100 do km 10+595 - I etap</t>
  </si>
  <si>
    <t>134/A/2024</t>
  </si>
  <si>
    <t>Przebudowa drogi powiatowej nr 1761T Skarżysko-Kamienna - Mirzec w miejscowości Gadka polegająca na przebudowie odwodnienia wraz z przebudową istniejącego chodnika dla pieszych</t>
  </si>
  <si>
    <t>314/A/2024</t>
  </si>
  <si>
    <t>Przebudowa drogi powiatowej nr 1322T w miejscowości Daleszyce ul. Kościuszki wraz z budową chodnika i oświetleniem ulicznym</t>
  </si>
  <si>
    <t>205/A/2024</t>
  </si>
  <si>
    <t>Remont drogi powiatowej nr 1551T (stary nr 0722T) Mydłów - Przepiórów - Konary Kolonia w miejscowości Przepiórów w km 2+948 - 3+100 odc. dł. 0,152 km</t>
  </si>
  <si>
    <t>131/A/2024</t>
  </si>
  <si>
    <t>Rozbudowa drogi powiatowej nr 1901T (stary numer 0249T) na odcinku Motyczno - droga powiatowa nr 1442T (stary numer 0401T) o długości 2,959 km</t>
  </si>
  <si>
    <t>84/A/2024</t>
  </si>
  <si>
    <t>Przebudowa drogi powiatowej nr 1145T odc. Mierzyn przez wieś, długości 1000 mb</t>
  </si>
  <si>
    <t>315/A/2024</t>
  </si>
  <si>
    <t>Rozbudowa drogi powiatowej nr 1334T w miejscowości Gęsice</t>
  </si>
  <si>
    <t>163/A/2024</t>
  </si>
  <si>
    <t>Przebudowa odcinka drogi powiatowej nr 1827T (0786T) Jurkowice - Wiśniówka w m. Smerdyna od km 4+850 do km 5+845</t>
  </si>
  <si>
    <t>220/A/2024</t>
  </si>
  <si>
    <t>Przebudowa drogi powiatowej Nr 1445T Mnin Pijanów w km 2+790 - 3+780 na długości 990 mb</t>
  </si>
  <si>
    <t>153/A/2024</t>
  </si>
  <si>
    <t>Remont drogi powiatowej nr 1597T Waśniów - Momina</t>
  </si>
  <si>
    <t>04.2024 03.2025</t>
  </si>
  <si>
    <t>109/A/2024</t>
  </si>
  <si>
    <t>Remont drogi powiatowej nr 1145T Michałów - Niegosławice - Mierzawa - Sędziszów odc. Michałów - Pawłowice</t>
  </si>
  <si>
    <t>165/A/2024</t>
  </si>
  <si>
    <t xml:space="preserve"> Przebudowa odcinka drogi powiatowej nr 1848T (0825T) Łubnice - Słupiec w miejscowości Szczebrzusz od km 5+860 do km 6+855</t>
  </si>
  <si>
    <t>161/A/2024</t>
  </si>
  <si>
    <t>Przebudowa odcinka drogi powiatowej nr 1267T (0022T) Chmielnik - Potok - Życiny w miejscowości Rudki od km 1+715 do km 2+842</t>
  </si>
  <si>
    <t>95/A/2024</t>
  </si>
  <si>
    <t>Przebudowa drogi powiatowej nr 1703T Świątniki - Byszów w miejscowości Janowice od km 4+480 do km 5+470</t>
  </si>
  <si>
    <t>113/A/2024</t>
  </si>
  <si>
    <t>Przebudowa drogi powiatowej nr 1652T Włoszczowice - Gołuchów - Stawiany odc. Gołuchów - Stawiany</t>
  </si>
  <si>
    <t>41/A/2024</t>
  </si>
  <si>
    <t>Przebudowa drogi powiatowej nr 1129T odc. Ignacówka przez wieś, długości 650 mb</t>
  </si>
  <si>
    <t>301/A/2024</t>
  </si>
  <si>
    <t>Powiat Buski</t>
  </si>
  <si>
    <t>Remont drogi powiatowej Nr 1100T (0860T) Kargów - Tuczępy - Dobrów - Grzybów od km 7+750 do km 8+330 dł. 580 m</t>
  </si>
  <si>
    <t>05.2024 08.2024</t>
  </si>
  <si>
    <t>43/A/2024</t>
  </si>
  <si>
    <t>Przebudowa drogi powiatowej nr 1176T odc. Zalesie przez wieś, długości 525 mb</t>
  </si>
  <si>
    <t>10/A/2024</t>
  </si>
  <si>
    <t>Przebudowa drogi powiatowej nr 1122T w m. Sobków (ul. Stanisława Sobka), długości 200 mb</t>
  </si>
  <si>
    <t>100/A/2024</t>
  </si>
  <si>
    <t>Remont drogi powiatowej nr 1700T Rzeczyca Mokra - Mściów - Sandomierz w miejscowości Mściów od km 1+600 do km 1+700</t>
  </si>
  <si>
    <t>111/A/2024</t>
  </si>
  <si>
    <t>Remont drogi powiatowej nr 1197T Kozubów - Dzierążnia - Drożejowice odc. Dzierążnia - Kujawki</t>
  </si>
  <si>
    <t>159/A/2024</t>
  </si>
  <si>
    <t>Przebudowa odcinka drogi powiatowej nr 1876T (1036T) Oleśnica - Brody - Grobla w m. Oleśnica ul. Staszowska od km 1+369 do 2+364</t>
  </si>
  <si>
    <t>115/A/2024</t>
  </si>
  <si>
    <t>Przebudowa drogi powiatowej nr 1036T Szarbków - Uników - Galów odc. Szarbków - Uników</t>
  </si>
  <si>
    <t>217/A/2024</t>
  </si>
  <si>
    <t>Przebudowa drogi powiatowej Nr 1442T Stąporków - Smyków - Radoszyce w km 2+960 - 3+950 na długości 990 mb</t>
  </si>
  <si>
    <t>208/A/2024</t>
  </si>
  <si>
    <t>Remont drogi powiatowej nr 1576T (stary nr 0763T) Gr. woj. świętokrzyskiego - Ciszyca Górna -	Maruszów - Linów w miejscowości Słupia Nadbrzeżna od km 12+101 do km 12+981 na odcinku o długości 0,880 km</t>
  </si>
  <si>
    <t>313/A/2024</t>
  </si>
  <si>
    <t xml:space="preserve">Remont drogi powiatowej nr 1322T w miejscowości Daleszyce ul. Kościuszki </t>
  </si>
  <si>
    <t>107/A/2024
rozwiązanie umowy</t>
  </si>
  <si>
    <t>Remont drogi powiatowej nr 1667T Wola Chroberska - Złota odc. Wola Chroberska - Korce</t>
  </si>
  <si>
    <t>300/A/2024
rezygnacja
z realizacji zadania</t>
  </si>
  <si>
    <t>Przebudowa drogi powiatowej Nr 1047T (0085T) Siesławice - Biniątki - Zagość od km 0+780 do km 1+915 długości 1135 m</t>
  </si>
  <si>
    <t>03.2024 11.2024</t>
  </si>
  <si>
    <t>98/A/2024</t>
  </si>
  <si>
    <t>Przebudowa drogi powiatowej nr 1719T Koprzywnica - Łążek w miejscowościach Chodków Stary, Chodków Nowy od km 9+500 do km 10+050</t>
  </si>
  <si>
    <t>212/A/2024</t>
  </si>
  <si>
    <t>Remont drogi powiatowej nr 1528T (stary nr 0698T) Sadowie - Wszechświęte - Grocholice-Brzustowa - DW Nr 755 w m. Obręczna, Wszechświęte w km 0+370 - 0+890 odc. dł. 0,520 km</t>
  </si>
  <si>
    <t>150/A/2024</t>
  </si>
  <si>
    <t>Remont drogi powiatowej nr 1609T - ul. Iłżecka w Ostrowcu Świętokrzyskim od km 10+940 do km 11+368</t>
  </si>
  <si>
    <t>101/A/2024</t>
  </si>
  <si>
    <t>Remont drogi powiatowej nr 1700T Rzeczyca Mokra - Mściów - Sandomierz w miejscowości Mściów od km 0+575 do km 0+725</t>
  </si>
  <si>
    <t>299/A/2024</t>
  </si>
  <si>
    <t>Przebudowa drogi powiatowej Nr 1015T (0041T) Tuczępy - Januszkowice - Niziny od km 1+685 do km 4+450 długości 2765 m</t>
  </si>
  <si>
    <t>03.2024 10.2024</t>
  </si>
  <si>
    <t>110/A/2024</t>
  </si>
  <si>
    <t>Remont drogi powiatowej nr 1666T Zakamień - Bogucice - Chroberz odc. Bogucice - Leszcze (os. Gacki)</t>
  </si>
  <si>
    <t>103/A/2024
rozwiązanie umowy</t>
  </si>
  <si>
    <t>Remont drogi powiatowej nr 1664T Młodzawy Małe- Bugaj - Sadek - Szyszczyce - Jakubowice odc. Wymysłów - Jakubowice</t>
  </si>
  <si>
    <t>92/A/2024
rezygnacja
z realizacji zadania</t>
  </si>
  <si>
    <t>2609</t>
  </si>
  <si>
    <t xml:space="preserve">Przebudowa drogi powiatowej nr 1691T Obrazów - Złota w miejscowości Obrazów od km 0+148 do km 0+765 </t>
  </si>
  <si>
    <t>319/A/2024</t>
  </si>
  <si>
    <t>Rozbudowa drogi powiatowej nr 1293T na odcinku Bartków - Samsonów</t>
  </si>
  <si>
    <t>108/A/2024</t>
  </si>
  <si>
    <t>Remont drogi powiatowej nr 1674T Michałów - Kołków - Góry odc. Kołków - Góry</t>
  </si>
  <si>
    <t>149/A/2024</t>
  </si>
  <si>
    <t>Remont drogi powiatowej nr 1621T Szewna - Miłków</t>
  </si>
  <si>
    <t>11/A/2024</t>
  </si>
  <si>
    <t>Przebudowa drogi powiatowej nr 1150 T odc. Krzcięcice - Aleksandrów, długości 1000 mb</t>
  </si>
  <si>
    <t>158/A/2024</t>
  </si>
  <si>
    <t>Przebudowa odcinka drogi powiatowej nr 1705T (0781T) Bogoria - Pokrzywianka w miejscowości Mała Wieś od km 1+605 do km 2+600</t>
  </si>
  <si>
    <t>162/A/2024</t>
  </si>
  <si>
    <t>Przebudowa odcinka drogi powiatowej nr 1843T (0820T) Rybitwy - Budziska w m. Ruszcza Kępa od km 1+300 do km 2+295</t>
  </si>
  <si>
    <t>320/A/2024</t>
  </si>
  <si>
    <t>Przebudowa drogi powiatowej nr 1283T ul. Herby w miejscowości Miedziana Góra</t>
  </si>
  <si>
    <t>03.2024 09.2025</t>
  </si>
  <si>
    <t>206/A/2024</t>
  </si>
  <si>
    <t>Remont drogi powiatowej nr 1537T (stary nr 0708T) gr. pow. opatowskiego - Wszachów - lwaniska w miejscowości Wszachów od km 3+960 do km 4+860 na odcinku o długości 0,900 km</t>
  </si>
  <si>
    <t>116/A/2024</t>
  </si>
  <si>
    <t>Przebudowa drogi powiatowej nr 1670T Probołowice - Miernów - Stawiszyce odc. Miernów - Probołowice</t>
  </si>
  <si>
    <t>94/A/2024</t>
  </si>
  <si>
    <t>Przebudowa drogi powiatowej nr 1704T Pierzchnica - Nowa Wieś w miejscowości Nowa Wieś od km 1+700 do km 2+461 Etap II</t>
  </si>
  <si>
    <t>197/A/2024
rezygnacja
z realizacji zadania</t>
  </si>
  <si>
    <t>Przebudowa drogi powiatowej nr 1567T (stary nr 0743T) Stodoły - Zawichost w m. Stodoły Kolonia, Łopata w km 2+858 - 3+483 odc. dł. 0,625 km</t>
  </si>
  <si>
    <t>96/A/2024</t>
  </si>
  <si>
    <t>Przebudowa drogi powiatowej nr 1734T ulica Mickiewicza w Sandomierzu od km 0+810 do km 1+243 polegająca na budowie drogi dla pieszych i rowerów</t>
  </si>
  <si>
    <t>196/A/2024
rezygnacja
z realizacji zadania</t>
  </si>
  <si>
    <t>Przebudowa drogi powiatowej nr 1567T Stodoły - Zawichost w m. Stodoły Kolonia w km 0+000 - 0+374 odc. dł. 0,374 km</t>
  </si>
  <si>
    <t>135/A/2024
rezygnacja 
z realizacji zadania</t>
  </si>
  <si>
    <t>Remont drogi powiatowej nr 1789T (0614T) przez wieś Kuczów - etap I</t>
  </si>
  <si>
    <t>07.2024 10.2024</t>
  </si>
  <si>
    <t>133/A/2024
rezygnacja 
z realizacji zadania</t>
  </si>
  <si>
    <t>Przebudowa drogi powiatowej nr 1796T Brody - Staw Kunowski - Rudnik polegająca na wykonaniu chodnika dla pieszych na ul. Szkolnej w miejscowości Brody - etap I</t>
  </si>
  <si>
    <t>06.2024 09.2024</t>
  </si>
  <si>
    <t>201/A/2024
rezygnacja
z realizacji zadania</t>
  </si>
  <si>
    <t>Przebudowa drogi powiatowej nr 1546T (0717T) Łężyce - Gołoszyce - Zaldów od km 4+472 do km 4+745 w miejscowości Modliborzyce na odcinku o łącznej długości 0,273 km</t>
  </si>
  <si>
    <t>106/A/2024</t>
  </si>
  <si>
    <t>Remont drogi powiatowej nr 1667T Wola Chroberska - Złota odc. Odrzywół - Lubowiec</t>
  </si>
  <si>
    <t>104/A/2024</t>
  </si>
  <si>
    <t>Remont drogi powiatowej nr 1664T Młodzawy Małe- Bugaj - Sadek - Szyszczyce - Jakubowice odc. Szyszczyce - Wymysłów</t>
  </si>
  <si>
    <t>303/A/2024
rezygnacja
z realizacji zadania</t>
  </si>
  <si>
    <t>Przebudowa drogi powiatowej Nr 1008T (0029T) Gnojno - Janowice Poduszowskie - Balice od km 0+000 do km 1+586 i 1+697 do km 2+275 długości 2164 m</t>
  </si>
  <si>
    <t>03.2024 09.2024</t>
  </si>
  <si>
    <t>81*</t>
  </si>
  <si>
    <t>213/A/2024</t>
  </si>
  <si>
    <t>Remont drogi powiatowej nr 1569T (stary nr 0745T) Przybysławice - Chrapanów w m. Śmiłów w km 1+175 - 1+549 odc. dł. 0,374 km</t>
  </si>
  <si>
    <t>RAZEM, z tego:</t>
  </si>
  <si>
    <t>x</t>
  </si>
  <si>
    <t>kontynuowane zadania wieloletnie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</si>
  <si>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</si>
  <si>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</si>
  <si>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</si>
  <si>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</si>
  <si>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nowe zadanie jednoroczne, K - kontynuowane zadanie wieloletnie z wcześniejszego naboru, W - nowe zadanie wieloletnie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</si>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</sst>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0.000"/>
    <numFmt numFmtId="165" formatCode="#,##0.00_ ;\-#,##0.00\ "/>
    <numFmt numFmtId="166" formatCode="#,##0.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5"/>
      <name val="Arial"/>
      <family val="2"/>
      <charset val="238"/>
    </font>
    <font>
      <b/>
      <sz val="9"/>
      <color theme="5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</cellStyleXfs>
  <cellXfs count="1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7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 wrapText="1"/>
    </xf>
    <xf numFmtId="9" fontId="3" fillId="2" borderId="1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 wrapText="1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right" vertical="center" wrapText="1"/>
    </xf>
    <xf numFmtId="4" fontId="4" fillId="3" borderId="7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 wrapText="1"/>
    </xf>
    <xf numFmtId="9" fontId="3" fillId="3" borderId="1" xfId="0" applyNumberFormat="1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vertical="center"/>
    </xf>
    <xf numFmtId="165" fontId="3" fillId="3" borderId="7" xfId="1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vertical="center" wrapText="1"/>
    </xf>
    <xf numFmtId="3" fontId="3" fillId="3" borderId="2" xfId="0" applyNumberFormat="1" applyFont="1" applyFill="1" applyBorder="1" applyAlignment="1" applyProtection="1">
      <alignment horizontal="center" vertical="center"/>
      <protection hidden="1"/>
    </xf>
    <xf numFmtId="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4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164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4" fillId="2" borderId="2" xfId="0" applyNumberFormat="1" applyFont="1" applyFill="1" applyBorder="1" applyAlignment="1" applyProtection="1">
      <alignment horizontal="right" vertical="center" wrapText="1"/>
      <protection hidden="1"/>
    </xf>
    <xf numFmtId="4" fontId="4" fillId="3" borderId="2" xfId="0" applyNumberFormat="1" applyFont="1" applyFill="1" applyBorder="1" applyAlignment="1" applyProtection="1">
      <alignment horizontal="right" vertical="center" wrapText="1"/>
      <protection hidden="1"/>
    </xf>
    <xf numFmtId="9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 applyProtection="1">
      <alignment horizontal="center" vertical="center"/>
      <protection hidden="1"/>
    </xf>
    <xf numFmtId="0" fontId="7" fillId="2" borderId="7" xfId="0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4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5" fillId="2" borderId="2" xfId="0" applyNumberFormat="1" applyFont="1" applyFill="1" applyBorder="1" applyAlignment="1" applyProtection="1">
      <alignment horizontal="right" vertical="center" wrapText="1"/>
      <protection hidden="1"/>
    </xf>
    <xf numFmtId="4" fontId="5" fillId="3" borderId="2" xfId="0" applyNumberFormat="1" applyFont="1" applyFill="1" applyBorder="1" applyAlignment="1" applyProtection="1">
      <alignment horizontal="right" vertical="center" wrapText="1"/>
      <protection hidden="1"/>
    </xf>
    <xf numFmtId="9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7" fillId="2" borderId="7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3" fontId="8" fillId="3" borderId="1" xfId="0" applyNumberFormat="1" applyFont="1" applyFill="1" applyBorder="1" applyAlignment="1" applyProtection="1">
      <alignment horizontal="center" vertical="center"/>
      <protection hidden="1"/>
    </xf>
    <xf numFmtId="4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4" fontId="7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3" fontId="8" fillId="3" borderId="2" xfId="0" applyNumberFormat="1" applyFont="1" applyFill="1" applyBorder="1" applyAlignment="1" applyProtection="1">
      <alignment horizontal="center" vertical="center" wrapText="1"/>
      <protection hidden="1"/>
    </xf>
    <xf numFmtId="49" fontId="7" fillId="2" borderId="1" xfId="0" applyNumberFormat="1" applyFont="1" applyFill="1" applyBorder="1" applyAlignment="1">
      <alignment horizontal="right" vertical="center" wrapText="1"/>
    </xf>
    <xf numFmtId="3" fontId="9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9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>
      <alignment horizontal="right" vertical="center" wrapText="1"/>
    </xf>
    <xf numFmtId="3" fontId="7" fillId="3" borderId="2" xfId="0" applyNumberFormat="1" applyFont="1" applyFill="1" applyBorder="1" applyAlignment="1" applyProtection="1">
      <alignment horizontal="center" vertical="center"/>
      <protection hidden="1"/>
    </xf>
    <xf numFmtId="0" fontId="7" fillId="0" borderId="7" xfId="0" applyFont="1" applyBorder="1" applyAlignment="1">
      <alignment horizontal="center" vertical="center" wrapText="1"/>
    </xf>
    <xf numFmtId="4" fontId="7" fillId="0" borderId="2" xfId="0" applyNumberFormat="1" applyFont="1" applyBorder="1" applyAlignment="1" applyProtection="1">
      <alignment horizontal="center" vertical="center" wrapText="1"/>
      <protection hidden="1"/>
    </xf>
    <xf numFmtId="4" fontId="7" fillId="0" borderId="7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 wrapText="1"/>
    </xf>
    <xf numFmtId="3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>
      <alignment horizontal="center" vertical="center" wrapText="1"/>
    </xf>
    <xf numFmtId="4" fontId="3" fillId="0" borderId="2" xfId="0" applyNumberFormat="1" applyFont="1" applyBorder="1" applyAlignment="1" applyProtection="1">
      <alignment horizontal="center" vertical="center" wrapText="1"/>
      <protection hidden="1"/>
    </xf>
    <xf numFmtId="16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7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3" fontId="9" fillId="2" borderId="2" xfId="0" applyNumberFormat="1" applyFont="1" applyFill="1" applyBorder="1" applyAlignment="1" applyProtection="1">
      <alignment horizontal="center" vertical="center"/>
      <protection hidden="1"/>
    </xf>
    <xf numFmtId="4" fontId="7" fillId="0" borderId="1" xfId="0" applyNumberFormat="1" applyFont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3" fontId="7" fillId="2" borderId="2" xfId="0" applyNumberFormat="1" applyFont="1" applyFill="1" applyBorder="1" applyAlignment="1" applyProtection="1">
      <alignment horizontal="center" vertical="center"/>
      <protection hidden="1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9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 applyProtection="1">
      <alignment horizontal="center" vertical="center"/>
      <protection hidden="1"/>
    </xf>
    <xf numFmtId="0" fontId="10" fillId="0" borderId="7" xfId="0" applyFont="1" applyBorder="1" applyAlignment="1">
      <alignment horizontal="center" vertical="center" wrapText="1"/>
    </xf>
    <xf numFmtId="4" fontId="10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2" xfId="0" applyFont="1" applyFill="1" applyBorder="1" applyAlignment="1" applyProtection="1">
      <alignment horizontal="center" vertical="center" wrapText="1"/>
      <protection hidden="1"/>
    </xf>
    <xf numFmtId="4" fontId="10" fillId="0" borderId="2" xfId="0" applyNumberFormat="1" applyFont="1" applyBorder="1" applyAlignment="1" applyProtection="1">
      <alignment horizontal="center" vertical="center" wrapText="1"/>
      <protection hidden="1"/>
    </xf>
    <xf numFmtId="164" fontId="10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11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10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7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 wrapText="1"/>
    </xf>
    <xf numFmtId="0" fontId="11" fillId="2" borderId="1" xfId="0" applyFont="1" applyFill="1" applyBorder="1" applyAlignment="1">
      <alignment horizontal="right" vertical="center" wrapText="1"/>
    </xf>
    <xf numFmtId="166" fontId="5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9" fontId="5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right"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  <xf numFmtId="0" fontId="13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7" fillId="2" borderId="0" xfId="3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3" fontId="0" fillId="2" borderId="0" xfId="0" applyNumberFormat="1" applyFill="1" applyAlignment="1">
      <alignment vertical="center"/>
    </xf>
    <xf numFmtId="0" fontId="3" fillId="2" borderId="0" xfId="3" applyFont="1" applyFill="1" applyAlignment="1">
      <alignment vertical="center"/>
    </xf>
    <xf numFmtId="0" fontId="7" fillId="2" borderId="0" xfId="0" applyFont="1" applyFill="1"/>
    <xf numFmtId="0" fontId="14" fillId="2" borderId="0" xfId="0" applyFont="1" applyFill="1"/>
    <xf numFmtId="0" fontId="10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4">
    <cellStyle name="Dziesiętny" xfId="1" builtinId="3"/>
    <cellStyle name="Normalny" xfId="0" builtinId="0"/>
    <cellStyle name="Normalny 3" xfId="3" xr:uid="{44973F66-0045-4CEE-B5B1-C35D1CFA7C67}"/>
    <cellStyle name="Procentowy 2" xfId="2" xr:uid="{DE3202D7-8233-41A5-B90F-383FE6D35BFD}"/>
  </cellStyles>
  <dxfs count="8"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648F-5C4A-4E1F-B069-6AA33BD24534}">
  <sheetPr>
    <pageSetUpPr fitToPage="1"/>
  </sheetPr>
  <dimension ref="A1:AC92"/>
  <sheetViews>
    <sheetView showGridLines="0" tabSelected="1" view="pageBreakPreview" topLeftCell="A69" zoomScale="90" zoomScaleNormal="78" zoomScaleSheetLayoutView="90" workbookViewId="0">
      <selection activeCell="Z69" sqref="Z1:AC1048576"/>
    </sheetView>
  </sheetViews>
  <sheetFormatPr defaultColWidth="9.140625" defaultRowHeight="15" x14ac:dyDescent="0.25"/>
  <cols>
    <col min="1" max="1" width="5.7109375" style="120" customWidth="1"/>
    <col min="2" max="2" width="13.7109375" style="120" customWidth="1"/>
    <col min="3" max="3" width="20.7109375" style="120" customWidth="1"/>
    <col min="4" max="4" width="15.7109375" style="120" customWidth="1"/>
    <col min="5" max="5" width="7.7109375" style="120" customWidth="1"/>
    <col min="6" max="6" width="53.7109375" style="120" customWidth="1"/>
    <col min="7" max="7" width="13.7109375" style="120" customWidth="1"/>
    <col min="8" max="12" width="14.7109375" style="120" customWidth="1"/>
    <col min="13" max="13" width="15.7109375" style="121" customWidth="1"/>
    <col min="14" max="17" width="11.7109375" style="120" customWidth="1"/>
    <col min="18" max="21" width="15.7109375" style="120" customWidth="1"/>
    <col min="22" max="25" width="11.7109375" style="120" customWidth="1"/>
    <col min="26" max="26" width="15.7109375" style="2" hidden="1" customWidth="1"/>
    <col min="27" max="28" width="15.7109375" style="1" hidden="1" customWidth="1"/>
    <col min="29" max="29" width="15.7109375" style="2" hidden="1" customWidth="1"/>
  </cols>
  <sheetData>
    <row r="1" spans="1:29" ht="24" customHeight="1" x14ac:dyDescent="0.25">
      <c r="A1" s="132" t="s">
        <v>0</v>
      </c>
      <c r="B1" s="132" t="s">
        <v>1</v>
      </c>
      <c r="C1" s="139" t="s">
        <v>2</v>
      </c>
      <c r="D1" s="137" t="s">
        <v>3</v>
      </c>
      <c r="E1" s="137" t="s">
        <v>4</v>
      </c>
      <c r="F1" s="137" t="s">
        <v>5</v>
      </c>
      <c r="G1" s="132" t="s">
        <v>6</v>
      </c>
      <c r="H1" s="132" t="s">
        <v>7</v>
      </c>
      <c r="I1" s="132" t="s">
        <v>8</v>
      </c>
      <c r="J1" s="132" t="s">
        <v>9</v>
      </c>
      <c r="K1" s="132" t="s">
        <v>10</v>
      </c>
      <c r="L1" s="137" t="s">
        <v>11</v>
      </c>
      <c r="M1" s="132" t="s">
        <v>12</v>
      </c>
      <c r="N1" s="133" t="s">
        <v>13</v>
      </c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"/>
    </row>
    <row r="2" spans="1:29" ht="19.5" customHeight="1" x14ac:dyDescent="0.25">
      <c r="A2" s="132"/>
      <c r="B2" s="132"/>
      <c r="C2" s="140"/>
      <c r="D2" s="138"/>
      <c r="E2" s="138"/>
      <c r="F2" s="138"/>
      <c r="G2" s="132"/>
      <c r="H2" s="132"/>
      <c r="I2" s="132"/>
      <c r="J2" s="132"/>
      <c r="K2" s="132"/>
      <c r="L2" s="138"/>
      <c r="M2" s="132"/>
      <c r="N2" s="3">
        <v>2019</v>
      </c>
      <c r="O2" s="3">
        <v>2020</v>
      </c>
      <c r="P2" s="3">
        <v>2021</v>
      </c>
      <c r="Q2" s="3">
        <v>2022</v>
      </c>
      <c r="R2" s="3">
        <v>2023</v>
      </c>
      <c r="S2" s="3">
        <v>2024</v>
      </c>
      <c r="T2" s="3">
        <v>2025</v>
      </c>
      <c r="U2" s="3">
        <v>2026</v>
      </c>
      <c r="V2" s="3">
        <v>2027</v>
      </c>
      <c r="W2" s="3">
        <v>2028</v>
      </c>
      <c r="X2" s="3">
        <v>2029</v>
      </c>
      <c r="Y2" s="3">
        <v>2030</v>
      </c>
      <c r="Z2" s="1" t="s">
        <v>14</v>
      </c>
      <c r="AA2" s="1" t="s">
        <v>15</v>
      </c>
      <c r="AB2" s="1" t="s">
        <v>16</v>
      </c>
      <c r="AC2" s="1" t="s">
        <v>17</v>
      </c>
    </row>
    <row r="3" spans="1:29" ht="24" x14ac:dyDescent="0.25">
      <c r="A3" s="4">
        <v>1</v>
      </c>
      <c r="B3" s="5" t="s">
        <v>18</v>
      </c>
      <c r="C3" s="6" t="s">
        <v>19</v>
      </c>
      <c r="D3" s="7" t="s">
        <v>20</v>
      </c>
      <c r="E3" s="4">
        <v>2604</v>
      </c>
      <c r="F3" s="8" t="s">
        <v>21</v>
      </c>
      <c r="G3" s="9" t="s">
        <v>22</v>
      </c>
      <c r="H3" s="10">
        <v>1.3</v>
      </c>
      <c r="I3" s="4" t="s">
        <v>23</v>
      </c>
      <c r="J3" s="11">
        <v>3500000</v>
      </c>
      <c r="K3" s="12">
        <v>1995000</v>
      </c>
      <c r="L3" s="13">
        <v>1505000</v>
      </c>
      <c r="M3" s="14">
        <v>0.6</v>
      </c>
      <c r="N3" s="15">
        <v>0</v>
      </c>
      <c r="O3" s="15">
        <v>0</v>
      </c>
      <c r="P3" s="15">
        <v>0</v>
      </c>
      <c r="Q3" s="16">
        <v>0</v>
      </c>
      <c r="R3" s="16">
        <v>525000</v>
      </c>
      <c r="S3" s="16">
        <v>1470000</v>
      </c>
      <c r="T3" s="17"/>
      <c r="U3" s="17"/>
      <c r="V3" s="17"/>
      <c r="W3" s="17"/>
      <c r="X3" s="17"/>
      <c r="Y3" s="17"/>
      <c r="Z3" s="1" t="b">
        <f t="shared" ref="Z3:Z13" si="0">K3=SUM(N3:Y3)</f>
        <v>1</v>
      </c>
      <c r="AA3" s="18">
        <f t="shared" ref="AA3:AA66" si="1">ROUND(K3/J3,4)</f>
        <v>0.56999999999999995</v>
      </c>
      <c r="AB3" s="19" t="b">
        <f>AA3=M3</f>
        <v>0</v>
      </c>
      <c r="AC3" s="19" t="b">
        <f t="shared" ref="AC3:AC66" si="2">J3=K3+L3</f>
        <v>1</v>
      </c>
    </row>
    <row r="4" spans="1:29" ht="36" x14ac:dyDescent="0.25">
      <c r="A4" s="4">
        <v>2</v>
      </c>
      <c r="B4" s="5" t="s">
        <v>24</v>
      </c>
      <c r="C4" s="6" t="s">
        <v>19</v>
      </c>
      <c r="D4" s="20" t="s">
        <v>25</v>
      </c>
      <c r="E4" s="4">
        <v>2609</v>
      </c>
      <c r="F4" s="21" t="s">
        <v>26</v>
      </c>
      <c r="G4" s="22" t="s">
        <v>27</v>
      </c>
      <c r="H4" s="23">
        <v>0.36</v>
      </c>
      <c r="I4" s="24" t="s">
        <v>28</v>
      </c>
      <c r="J4" s="25">
        <v>137847.49</v>
      </c>
      <c r="K4" s="12">
        <v>110277</v>
      </c>
      <c r="L4" s="13">
        <v>27570.49</v>
      </c>
      <c r="M4" s="14">
        <v>0.8</v>
      </c>
      <c r="N4" s="15">
        <v>0</v>
      </c>
      <c r="O4" s="15">
        <v>0</v>
      </c>
      <c r="P4" s="15">
        <v>0</v>
      </c>
      <c r="Q4" s="16">
        <v>110277</v>
      </c>
      <c r="R4" s="16">
        <v>0</v>
      </c>
      <c r="S4" s="26">
        <v>0</v>
      </c>
      <c r="T4" s="17"/>
      <c r="U4" s="17"/>
      <c r="V4" s="17"/>
      <c r="W4" s="17"/>
      <c r="X4" s="17"/>
      <c r="Y4" s="17"/>
      <c r="Z4" s="1" t="b">
        <f t="shared" si="0"/>
        <v>1</v>
      </c>
      <c r="AA4" s="18">
        <f t="shared" si="1"/>
        <v>0.8</v>
      </c>
      <c r="AB4" s="19" t="b">
        <f t="shared" ref="AB4:AB54" si="3">AA4=M4</f>
        <v>1</v>
      </c>
      <c r="AC4" s="19" t="b">
        <f t="shared" si="2"/>
        <v>1</v>
      </c>
    </row>
    <row r="5" spans="1:29" ht="24" x14ac:dyDescent="0.25">
      <c r="A5" s="4">
        <v>3</v>
      </c>
      <c r="B5" s="5" t="s">
        <v>29</v>
      </c>
      <c r="C5" s="6" t="s">
        <v>19</v>
      </c>
      <c r="D5" s="20" t="s">
        <v>20</v>
      </c>
      <c r="E5" s="4">
        <v>2604</v>
      </c>
      <c r="F5" s="21" t="s">
        <v>30</v>
      </c>
      <c r="G5" s="22" t="s">
        <v>22</v>
      </c>
      <c r="H5" s="23">
        <v>1</v>
      </c>
      <c r="I5" s="24" t="s">
        <v>31</v>
      </c>
      <c r="J5" s="25">
        <v>3411042.77</v>
      </c>
      <c r="K5" s="12">
        <v>2046625</v>
      </c>
      <c r="L5" s="13">
        <v>1364417.77</v>
      </c>
      <c r="M5" s="14">
        <v>0.6</v>
      </c>
      <c r="N5" s="15">
        <v>0</v>
      </c>
      <c r="O5" s="15">
        <v>0</v>
      </c>
      <c r="P5" s="15">
        <v>0</v>
      </c>
      <c r="Q5" s="16">
        <v>0</v>
      </c>
      <c r="R5" s="16">
        <v>233425</v>
      </c>
      <c r="S5" s="26">
        <v>1813200</v>
      </c>
      <c r="T5" s="17"/>
      <c r="U5" s="17"/>
      <c r="V5" s="17"/>
      <c r="W5" s="17"/>
      <c r="X5" s="17"/>
      <c r="Y5" s="17"/>
      <c r="Z5" s="1" t="b">
        <f t="shared" si="0"/>
        <v>1</v>
      </c>
      <c r="AA5" s="18">
        <f t="shared" si="1"/>
        <v>0.6</v>
      </c>
      <c r="AB5" s="19" t="b">
        <f t="shared" si="3"/>
        <v>1</v>
      </c>
      <c r="AC5" s="19" t="b">
        <f t="shared" si="2"/>
        <v>1</v>
      </c>
    </row>
    <row r="6" spans="1:29" ht="48" x14ac:dyDescent="0.25">
      <c r="A6" s="4">
        <v>4</v>
      </c>
      <c r="B6" s="5" t="s">
        <v>32</v>
      </c>
      <c r="C6" s="6" t="s">
        <v>19</v>
      </c>
      <c r="D6" s="20" t="s">
        <v>33</v>
      </c>
      <c r="E6" s="27">
        <v>2611</v>
      </c>
      <c r="F6" s="21" t="s">
        <v>34</v>
      </c>
      <c r="G6" s="22" t="s">
        <v>22</v>
      </c>
      <c r="H6" s="23">
        <v>3.67</v>
      </c>
      <c r="I6" s="24" t="s">
        <v>31</v>
      </c>
      <c r="J6" s="25">
        <v>12192920.609999999</v>
      </c>
      <c r="K6" s="12">
        <v>7700000</v>
      </c>
      <c r="L6" s="13">
        <v>4492920.6100000003</v>
      </c>
      <c r="M6" s="14">
        <v>0.7</v>
      </c>
      <c r="N6" s="15">
        <v>0</v>
      </c>
      <c r="O6" s="15">
        <v>0</v>
      </c>
      <c r="P6" s="15">
        <v>0</v>
      </c>
      <c r="Q6" s="16">
        <v>0</v>
      </c>
      <c r="R6" s="16">
        <v>161000</v>
      </c>
      <c r="S6" s="26">
        <v>7538999.9999999991</v>
      </c>
      <c r="T6" s="17"/>
      <c r="U6" s="17"/>
      <c r="V6" s="17"/>
      <c r="W6" s="17"/>
      <c r="X6" s="17"/>
      <c r="Y6" s="17"/>
      <c r="Z6" s="1" t="b">
        <f t="shared" si="0"/>
        <v>1</v>
      </c>
      <c r="AA6" s="18">
        <f t="shared" si="1"/>
        <v>0.63149999999999995</v>
      </c>
      <c r="AB6" s="19" t="b">
        <f t="shared" si="3"/>
        <v>0</v>
      </c>
      <c r="AC6" s="19" t="b">
        <f t="shared" si="2"/>
        <v>1</v>
      </c>
    </row>
    <row r="7" spans="1:29" ht="48" x14ac:dyDescent="0.25">
      <c r="A7" s="4">
        <v>5</v>
      </c>
      <c r="B7" s="5" t="s">
        <v>35</v>
      </c>
      <c r="C7" s="6" t="s">
        <v>19</v>
      </c>
      <c r="D7" s="20" t="s">
        <v>20</v>
      </c>
      <c r="E7" s="27">
        <v>2604</v>
      </c>
      <c r="F7" s="21" t="s">
        <v>36</v>
      </c>
      <c r="G7" s="22" t="s">
        <v>22</v>
      </c>
      <c r="H7" s="23">
        <v>1.8169999999999999</v>
      </c>
      <c r="I7" s="24" t="s">
        <v>37</v>
      </c>
      <c r="J7" s="25">
        <v>8350292.3300000001</v>
      </c>
      <c r="K7" s="12">
        <v>5010175</v>
      </c>
      <c r="L7" s="13">
        <v>3340117.33</v>
      </c>
      <c r="M7" s="14">
        <v>0.6</v>
      </c>
      <c r="N7" s="15">
        <v>0</v>
      </c>
      <c r="O7" s="15">
        <v>0</v>
      </c>
      <c r="P7" s="15">
        <v>0</v>
      </c>
      <c r="Q7" s="16">
        <v>0</v>
      </c>
      <c r="R7" s="16">
        <v>3000000</v>
      </c>
      <c r="S7" s="26">
        <v>2010175</v>
      </c>
      <c r="T7" s="17"/>
      <c r="U7" s="17"/>
      <c r="V7" s="17"/>
      <c r="W7" s="17"/>
      <c r="X7" s="17"/>
      <c r="Y7" s="17"/>
      <c r="Z7" s="1" t="b">
        <f t="shared" si="0"/>
        <v>1</v>
      </c>
      <c r="AA7" s="18">
        <f t="shared" si="1"/>
        <v>0.6</v>
      </c>
      <c r="AB7" s="19" t="b">
        <f t="shared" si="3"/>
        <v>1</v>
      </c>
      <c r="AC7" s="19" t="b">
        <f t="shared" si="2"/>
        <v>1</v>
      </c>
    </row>
    <row r="8" spans="1:29" ht="36" x14ac:dyDescent="0.25">
      <c r="A8" s="4">
        <v>6</v>
      </c>
      <c r="B8" s="5" t="s">
        <v>38</v>
      </c>
      <c r="C8" s="6" t="s">
        <v>19</v>
      </c>
      <c r="D8" s="20" t="s">
        <v>33</v>
      </c>
      <c r="E8" s="27">
        <v>2611</v>
      </c>
      <c r="F8" s="21" t="s">
        <v>39</v>
      </c>
      <c r="G8" s="22" t="s">
        <v>27</v>
      </c>
      <c r="H8" s="23">
        <v>2.0699999999999998</v>
      </c>
      <c r="I8" s="24" t="s">
        <v>31</v>
      </c>
      <c r="J8" s="25">
        <v>9079763.5</v>
      </c>
      <c r="K8" s="12">
        <v>5530000</v>
      </c>
      <c r="L8" s="13">
        <v>3549763.5</v>
      </c>
      <c r="M8" s="14">
        <v>0.7</v>
      </c>
      <c r="N8" s="15">
        <v>0</v>
      </c>
      <c r="O8" s="15">
        <v>0</v>
      </c>
      <c r="P8" s="15">
        <v>0</v>
      </c>
      <c r="Q8" s="16">
        <v>0</v>
      </c>
      <c r="R8" s="16">
        <v>210000</v>
      </c>
      <c r="S8" s="26">
        <v>5320000</v>
      </c>
      <c r="T8" s="17"/>
      <c r="U8" s="17"/>
      <c r="V8" s="17"/>
      <c r="W8" s="17"/>
      <c r="X8" s="17"/>
      <c r="Y8" s="17"/>
      <c r="Z8" s="1" t="b">
        <f t="shared" si="0"/>
        <v>1</v>
      </c>
      <c r="AA8" s="18">
        <f t="shared" si="1"/>
        <v>0.60899999999999999</v>
      </c>
      <c r="AB8" s="19" t="b">
        <f t="shared" si="3"/>
        <v>0</v>
      </c>
      <c r="AC8" s="19" t="b">
        <f t="shared" si="2"/>
        <v>1</v>
      </c>
    </row>
    <row r="9" spans="1:29" ht="36" x14ac:dyDescent="0.25">
      <c r="A9" s="4">
        <v>7</v>
      </c>
      <c r="B9" s="28" t="s">
        <v>40</v>
      </c>
      <c r="C9" s="29" t="s">
        <v>19</v>
      </c>
      <c r="D9" s="30" t="s">
        <v>20</v>
      </c>
      <c r="E9" s="31">
        <v>2604</v>
      </c>
      <c r="F9" s="32" t="s">
        <v>41</v>
      </c>
      <c r="G9" s="33" t="s">
        <v>22</v>
      </c>
      <c r="H9" s="34">
        <v>3.5249999999999999</v>
      </c>
      <c r="I9" s="35" t="s">
        <v>42</v>
      </c>
      <c r="J9" s="36">
        <v>7260668.7199999997</v>
      </c>
      <c r="K9" s="37">
        <v>4356401</v>
      </c>
      <c r="L9" s="38">
        <v>2904267.7199999997</v>
      </c>
      <c r="M9" s="39">
        <v>0.6</v>
      </c>
      <c r="N9" s="40">
        <v>0</v>
      </c>
      <c r="O9" s="40">
        <v>0</v>
      </c>
      <c r="P9" s="40">
        <v>0</v>
      </c>
      <c r="Q9" s="41">
        <v>0</v>
      </c>
      <c r="R9" s="41">
        <v>64575</v>
      </c>
      <c r="S9" s="42">
        <v>64575</v>
      </c>
      <c r="T9" s="42">
        <v>2400000</v>
      </c>
      <c r="U9" s="42">
        <v>1827251</v>
      </c>
      <c r="V9" s="17"/>
      <c r="W9" s="17"/>
      <c r="X9" s="17"/>
      <c r="Y9" s="17"/>
      <c r="Z9" s="1" t="b">
        <f t="shared" si="0"/>
        <v>1</v>
      </c>
      <c r="AA9" s="18">
        <f t="shared" si="1"/>
        <v>0.6</v>
      </c>
      <c r="AB9" s="19" t="b">
        <f t="shared" si="3"/>
        <v>1</v>
      </c>
      <c r="AC9" s="19" t="b">
        <f t="shared" si="2"/>
        <v>1</v>
      </c>
    </row>
    <row r="10" spans="1:29" ht="24" x14ac:dyDescent="0.25">
      <c r="A10" s="4">
        <v>8</v>
      </c>
      <c r="B10" s="28" t="s">
        <v>43</v>
      </c>
      <c r="C10" s="29" t="s">
        <v>19</v>
      </c>
      <c r="D10" s="30" t="s">
        <v>20</v>
      </c>
      <c r="E10" s="31">
        <v>2604</v>
      </c>
      <c r="F10" s="32" t="s">
        <v>44</v>
      </c>
      <c r="G10" s="33" t="s">
        <v>27</v>
      </c>
      <c r="H10" s="34">
        <v>2.968</v>
      </c>
      <c r="I10" s="35" t="s">
        <v>42</v>
      </c>
      <c r="J10" s="36">
        <v>9985631.4499999993</v>
      </c>
      <c r="K10" s="37">
        <v>5991378</v>
      </c>
      <c r="L10" s="38">
        <v>3994253.4499999993</v>
      </c>
      <c r="M10" s="39">
        <v>0.6</v>
      </c>
      <c r="N10" s="40">
        <v>0</v>
      </c>
      <c r="O10" s="40">
        <v>0</v>
      </c>
      <c r="P10" s="40">
        <v>0</v>
      </c>
      <c r="Q10" s="41">
        <v>0</v>
      </c>
      <c r="R10" s="41">
        <v>114390</v>
      </c>
      <c r="S10" s="42">
        <v>114390</v>
      </c>
      <c r="T10" s="42">
        <v>2880000</v>
      </c>
      <c r="U10" s="42">
        <v>2882598</v>
      </c>
      <c r="V10" s="17"/>
      <c r="W10" s="17"/>
      <c r="X10" s="17"/>
      <c r="Y10" s="17"/>
      <c r="Z10" s="1" t="b">
        <f t="shared" si="0"/>
        <v>1</v>
      </c>
      <c r="AA10" s="18">
        <f t="shared" si="1"/>
        <v>0.6</v>
      </c>
      <c r="AB10" s="19" t="b">
        <f t="shared" si="3"/>
        <v>1</v>
      </c>
      <c r="AC10" s="19" t="b">
        <f t="shared" si="2"/>
        <v>1</v>
      </c>
    </row>
    <row r="11" spans="1:29" ht="24" x14ac:dyDescent="0.25">
      <c r="A11" s="4">
        <v>9</v>
      </c>
      <c r="B11" s="43" t="s">
        <v>45</v>
      </c>
      <c r="C11" s="6" t="s">
        <v>46</v>
      </c>
      <c r="D11" s="44" t="s">
        <v>47</v>
      </c>
      <c r="E11" s="45">
        <v>2610</v>
      </c>
      <c r="F11" s="46" t="s">
        <v>48</v>
      </c>
      <c r="G11" s="44" t="s">
        <v>22</v>
      </c>
      <c r="H11" s="47">
        <v>0.82</v>
      </c>
      <c r="I11" s="46" t="s">
        <v>49</v>
      </c>
      <c r="J11" s="48">
        <v>11976003.449999999</v>
      </c>
      <c r="K11" s="49">
        <v>8383202</v>
      </c>
      <c r="L11" s="49">
        <v>3592801.45</v>
      </c>
      <c r="M11" s="50">
        <v>0.7</v>
      </c>
      <c r="N11" s="15">
        <v>0</v>
      </c>
      <c r="O11" s="15">
        <v>0</v>
      </c>
      <c r="P11" s="26">
        <v>0</v>
      </c>
      <c r="Q11" s="26">
        <v>0</v>
      </c>
      <c r="R11" s="26">
        <v>0</v>
      </c>
      <c r="S11" s="51">
        <v>4722319</v>
      </c>
      <c r="T11" s="51">
        <v>3660883</v>
      </c>
      <c r="U11" s="52"/>
      <c r="V11" s="17"/>
      <c r="W11" s="17"/>
      <c r="X11" s="17"/>
      <c r="Y11" s="17"/>
      <c r="Z11" s="1" t="b">
        <f t="shared" si="0"/>
        <v>1</v>
      </c>
      <c r="AA11" s="18">
        <f t="shared" si="1"/>
        <v>0.7</v>
      </c>
      <c r="AB11" s="19" t="b">
        <f t="shared" si="3"/>
        <v>1</v>
      </c>
      <c r="AC11" s="19" t="b">
        <f t="shared" si="2"/>
        <v>1</v>
      </c>
    </row>
    <row r="12" spans="1:29" ht="36" x14ac:dyDescent="0.25">
      <c r="A12" s="53">
        <v>10</v>
      </c>
      <c r="B12" s="54" t="s">
        <v>50</v>
      </c>
      <c r="C12" s="55" t="s">
        <v>51</v>
      </c>
      <c r="D12" s="56" t="s">
        <v>52</v>
      </c>
      <c r="E12" s="57">
        <v>2613</v>
      </c>
      <c r="F12" s="58" t="s">
        <v>53</v>
      </c>
      <c r="G12" s="56" t="s">
        <v>27</v>
      </c>
      <c r="H12" s="59">
        <v>0.82199999999999995</v>
      </c>
      <c r="I12" s="58" t="s">
        <v>54</v>
      </c>
      <c r="J12" s="60">
        <v>2126005.73</v>
      </c>
      <c r="K12" s="61">
        <v>1488204</v>
      </c>
      <c r="L12" s="61">
        <f>J12-K12</f>
        <v>637801.73</v>
      </c>
      <c r="M12" s="62">
        <v>0.7</v>
      </c>
      <c r="N12" s="63">
        <v>0</v>
      </c>
      <c r="O12" s="63">
        <v>0</v>
      </c>
      <c r="P12" s="64">
        <v>0</v>
      </c>
      <c r="Q12" s="64">
        <v>0</v>
      </c>
      <c r="R12" s="64">
        <v>0</v>
      </c>
      <c r="S12" s="64">
        <f>K12</f>
        <v>1488204</v>
      </c>
      <c r="T12" s="17"/>
      <c r="U12" s="17"/>
      <c r="V12" s="17"/>
      <c r="W12" s="17"/>
      <c r="X12" s="17"/>
      <c r="Y12" s="17"/>
      <c r="Z12" s="1" t="b">
        <f t="shared" si="0"/>
        <v>1</v>
      </c>
      <c r="AA12" s="18">
        <f t="shared" si="1"/>
        <v>0.7</v>
      </c>
      <c r="AB12" s="19" t="b">
        <f t="shared" si="3"/>
        <v>1</v>
      </c>
      <c r="AC12" s="19" t="b">
        <f t="shared" si="2"/>
        <v>1</v>
      </c>
    </row>
    <row r="13" spans="1:29" ht="36" x14ac:dyDescent="0.25">
      <c r="A13" s="53">
        <v>11</v>
      </c>
      <c r="B13" s="54" t="s">
        <v>55</v>
      </c>
      <c r="C13" s="55" t="s">
        <v>51</v>
      </c>
      <c r="D13" s="56" t="s">
        <v>56</v>
      </c>
      <c r="E13" s="57">
        <v>2606</v>
      </c>
      <c r="F13" s="58" t="s">
        <v>57</v>
      </c>
      <c r="G13" s="56" t="s">
        <v>27</v>
      </c>
      <c r="H13" s="59">
        <v>0.63</v>
      </c>
      <c r="I13" s="58" t="s">
        <v>58</v>
      </c>
      <c r="J13" s="60">
        <v>1024710.84</v>
      </c>
      <c r="K13" s="61">
        <v>717297</v>
      </c>
      <c r="L13" s="61">
        <v>307413.84000000003</v>
      </c>
      <c r="M13" s="62">
        <v>0.7</v>
      </c>
      <c r="N13" s="63">
        <v>0</v>
      </c>
      <c r="O13" s="63">
        <v>0</v>
      </c>
      <c r="P13" s="64">
        <v>0</v>
      </c>
      <c r="Q13" s="64">
        <v>0</v>
      </c>
      <c r="R13" s="64">
        <v>0</v>
      </c>
      <c r="S13" s="64">
        <f t="shared" ref="S13:S53" si="4">K13</f>
        <v>717297</v>
      </c>
      <c r="T13" s="17"/>
      <c r="U13" s="17"/>
      <c r="V13" s="17"/>
      <c r="W13" s="17"/>
      <c r="X13" s="17"/>
      <c r="Y13" s="17"/>
      <c r="Z13" s="1" t="b">
        <f t="shared" si="0"/>
        <v>1</v>
      </c>
      <c r="AA13" s="18">
        <f t="shared" si="1"/>
        <v>0.7</v>
      </c>
      <c r="AB13" s="19" t="b">
        <f t="shared" si="3"/>
        <v>1</v>
      </c>
      <c r="AC13" s="19" t="b">
        <f t="shared" si="2"/>
        <v>1</v>
      </c>
    </row>
    <row r="14" spans="1:29" x14ac:dyDescent="0.25">
      <c r="A14" s="4">
        <v>12</v>
      </c>
      <c r="B14" s="43" t="s">
        <v>59</v>
      </c>
      <c r="C14" s="6" t="s">
        <v>46</v>
      </c>
      <c r="D14" s="44" t="s">
        <v>20</v>
      </c>
      <c r="E14" s="45">
        <v>2604</v>
      </c>
      <c r="F14" s="46" t="s">
        <v>60</v>
      </c>
      <c r="G14" s="44" t="s">
        <v>22</v>
      </c>
      <c r="H14" s="47">
        <v>2.238</v>
      </c>
      <c r="I14" s="46" t="s">
        <v>61</v>
      </c>
      <c r="J14" s="48">
        <v>5534587.0599999996</v>
      </c>
      <c r="K14" s="49">
        <v>3874210</v>
      </c>
      <c r="L14" s="49">
        <v>1660377.06</v>
      </c>
      <c r="M14" s="50">
        <v>0.7</v>
      </c>
      <c r="N14" s="15">
        <v>0</v>
      </c>
      <c r="O14" s="15">
        <v>0</v>
      </c>
      <c r="P14" s="26">
        <v>0</v>
      </c>
      <c r="Q14" s="26">
        <v>0</v>
      </c>
      <c r="R14" s="26">
        <v>0</v>
      </c>
      <c r="S14" s="26">
        <v>2137569</v>
      </c>
      <c r="T14" s="26">
        <v>1736641</v>
      </c>
      <c r="U14" s="17"/>
      <c r="V14" s="17"/>
      <c r="W14" s="17"/>
      <c r="X14" s="17"/>
      <c r="Y14" s="17"/>
      <c r="Z14" s="1" t="b">
        <f t="shared" ref="Z14:Z54" si="5">K14=SUM(N14:Y14)</f>
        <v>1</v>
      </c>
      <c r="AA14" s="18">
        <f t="shared" si="1"/>
        <v>0.7</v>
      </c>
      <c r="AB14" s="19" t="b">
        <f t="shared" si="3"/>
        <v>1</v>
      </c>
      <c r="AC14" s="19" t="b">
        <f t="shared" si="2"/>
        <v>1</v>
      </c>
    </row>
    <row r="15" spans="1:29" ht="24" x14ac:dyDescent="0.25">
      <c r="A15" s="4">
        <v>13</v>
      </c>
      <c r="B15" s="43" t="s">
        <v>62</v>
      </c>
      <c r="C15" s="6" t="s">
        <v>46</v>
      </c>
      <c r="D15" s="44" t="s">
        <v>20</v>
      </c>
      <c r="E15" s="45">
        <v>2604</v>
      </c>
      <c r="F15" s="46" t="s">
        <v>63</v>
      </c>
      <c r="G15" s="44" t="s">
        <v>27</v>
      </c>
      <c r="H15" s="47">
        <v>2.1749999999999998</v>
      </c>
      <c r="I15" s="46" t="s">
        <v>61</v>
      </c>
      <c r="J15" s="48">
        <v>5084116.75</v>
      </c>
      <c r="K15" s="49">
        <v>3558881</v>
      </c>
      <c r="L15" s="49">
        <v>1525235.75</v>
      </c>
      <c r="M15" s="50">
        <v>0.7</v>
      </c>
      <c r="N15" s="15">
        <v>0</v>
      </c>
      <c r="O15" s="15">
        <v>0</v>
      </c>
      <c r="P15" s="26">
        <v>0</v>
      </c>
      <c r="Q15" s="26">
        <v>0</v>
      </c>
      <c r="R15" s="26">
        <v>0</v>
      </c>
      <c r="S15" s="26">
        <v>1979000</v>
      </c>
      <c r="T15" s="26">
        <v>1579881</v>
      </c>
      <c r="U15" s="17"/>
      <c r="V15" s="17"/>
      <c r="W15" s="17"/>
      <c r="X15" s="17"/>
      <c r="Y15" s="17"/>
      <c r="Z15" s="1" t="b">
        <f t="shared" si="5"/>
        <v>1</v>
      </c>
      <c r="AA15" s="18">
        <f t="shared" si="1"/>
        <v>0.7</v>
      </c>
      <c r="AB15" s="19" t="b">
        <f t="shared" si="3"/>
        <v>1</v>
      </c>
      <c r="AC15" s="19" t="b">
        <f t="shared" si="2"/>
        <v>1</v>
      </c>
    </row>
    <row r="16" spans="1:29" ht="24" x14ac:dyDescent="0.25">
      <c r="A16" s="53">
        <v>14</v>
      </c>
      <c r="B16" s="54" t="s">
        <v>64</v>
      </c>
      <c r="C16" s="55" t="s">
        <v>51</v>
      </c>
      <c r="D16" s="56" t="s">
        <v>65</v>
      </c>
      <c r="E16" s="57">
        <v>2602</v>
      </c>
      <c r="F16" s="58" t="s">
        <v>66</v>
      </c>
      <c r="G16" s="56" t="s">
        <v>27</v>
      </c>
      <c r="H16" s="59">
        <v>1</v>
      </c>
      <c r="I16" s="58" t="s">
        <v>67</v>
      </c>
      <c r="J16" s="60">
        <v>710817</v>
      </c>
      <c r="K16" s="61">
        <v>568653</v>
      </c>
      <c r="L16" s="61">
        <v>142164</v>
      </c>
      <c r="M16" s="62">
        <v>0.8</v>
      </c>
      <c r="N16" s="63">
        <v>0</v>
      </c>
      <c r="O16" s="63">
        <v>0</v>
      </c>
      <c r="P16" s="64">
        <v>0</v>
      </c>
      <c r="Q16" s="64">
        <v>0</v>
      </c>
      <c r="R16" s="64">
        <v>0</v>
      </c>
      <c r="S16" s="64">
        <f t="shared" si="4"/>
        <v>568653</v>
      </c>
      <c r="T16" s="17"/>
      <c r="U16" s="17"/>
      <c r="V16" s="17"/>
      <c r="W16" s="17"/>
      <c r="X16" s="17"/>
      <c r="Y16" s="17"/>
      <c r="Z16" s="1" t="b">
        <f t="shared" si="5"/>
        <v>1</v>
      </c>
      <c r="AA16" s="18">
        <f t="shared" si="1"/>
        <v>0.8</v>
      </c>
      <c r="AB16" s="19" t="b">
        <f t="shared" si="3"/>
        <v>1</v>
      </c>
      <c r="AC16" s="19" t="b">
        <f t="shared" si="2"/>
        <v>1</v>
      </c>
    </row>
    <row r="17" spans="1:29" ht="36" x14ac:dyDescent="0.25">
      <c r="A17" s="53">
        <v>15</v>
      </c>
      <c r="B17" s="54" t="s">
        <v>68</v>
      </c>
      <c r="C17" s="55" t="s">
        <v>51</v>
      </c>
      <c r="D17" s="56" t="s">
        <v>69</v>
      </c>
      <c r="E17" s="57">
        <v>2607</v>
      </c>
      <c r="F17" s="58" t="s">
        <v>70</v>
      </c>
      <c r="G17" s="56" t="s">
        <v>27</v>
      </c>
      <c r="H17" s="59">
        <v>0.84299999999999997</v>
      </c>
      <c r="I17" s="58" t="s">
        <v>71</v>
      </c>
      <c r="J17" s="60">
        <v>7400140.6600000001</v>
      </c>
      <c r="K17" s="61">
        <v>5180098</v>
      </c>
      <c r="L17" s="61">
        <v>2220042.66</v>
      </c>
      <c r="M17" s="62">
        <v>0.7</v>
      </c>
      <c r="N17" s="63">
        <v>0</v>
      </c>
      <c r="O17" s="63">
        <v>0</v>
      </c>
      <c r="P17" s="64">
        <v>0</v>
      </c>
      <c r="Q17" s="64">
        <v>0</v>
      </c>
      <c r="R17" s="64">
        <v>0</v>
      </c>
      <c r="S17" s="64">
        <f t="shared" si="4"/>
        <v>5180098</v>
      </c>
      <c r="T17" s="17"/>
      <c r="U17" s="17"/>
      <c r="V17" s="17"/>
      <c r="W17" s="17"/>
      <c r="X17" s="17"/>
      <c r="Y17" s="17"/>
      <c r="Z17" s="1" t="b">
        <f t="shared" si="5"/>
        <v>1</v>
      </c>
      <c r="AA17" s="18">
        <f t="shared" si="1"/>
        <v>0.7</v>
      </c>
      <c r="AB17" s="19" t="b">
        <f t="shared" si="3"/>
        <v>1</v>
      </c>
      <c r="AC17" s="19" t="b">
        <f t="shared" si="2"/>
        <v>1</v>
      </c>
    </row>
    <row r="18" spans="1:29" ht="24" x14ac:dyDescent="0.25">
      <c r="A18" s="53">
        <v>16</v>
      </c>
      <c r="B18" s="54" t="s">
        <v>72</v>
      </c>
      <c r="C18" s="55" t="s">
        <v>51</v>
      </c>
      <c r="D18" s="56" t="s">
        <v>73</v>
      </c>
      <c r="E18" s="57">
        <v>2608</v>
      </c>
      <c r="F18" s="58" t="s">
        <v>74</v>
      </c>
      <c r="G18" s="56" t="s">
        <v>75</v>
      </c>
      <c r="H18" s="59">
        <v>1.2749999999999999</v>
      </c>
      <c r="I18" s="58" t="s">
        <v>67</v>
      </c>
      <c r="J18" s="60">
        <v>722737.73</v>
      </c>
      <c r="K18" s="61">
        <v>505916</v>
      </c>
      <c r="L18" s="61">
        <v>216821.73</v>
      </c>
      <c r="M18" s="62">
        <v>0.7</v>
      </c>
      <c r="N18" s="63">
        <v>0</v>
      </c>
      <c r="O18" s="63">
        <v>0</v>
      </c>
      <c r="P18" s="64">
        <v>0</v>
      </c>
      <c r="Q18" s="64">
        <v>0</v>
      </c>
      <c r="R18" s="64">
        <v>0</v>
      </c>
      <c r="S18" s="64">
        <f t="shared" si="4"/>
        <v>505916</v>
      </c>
      <c r="T18" s="17"/>
      <c r="U18" s="17"/>
      <c r="V18" s="17"/>
      <c r="W18" s="17"/>
      <c r="X18" s="17"/>
      <c r="Y18" s="17"/>
      <c r="Z18" s="1" t="b">
        <f t="shared" si="5"/>
        <v>1</v>
      </c>
      <c r="AA18" s="18">
        <f t="shared" si="1"/>
        <v>0.7</v>
      </c>
      <c r="AB18" s="19" t="b">
        <f t="shared" si="3"/>
        <v>1</v>
      </c>
      <c r="AC18" s="19" t="b">
        <f t="shared" si="2"/>
        <v>1</v>
      </c>
    </row>
    <row r="19" spans="1:29" ht="24" x14ac:dyDescent="0.25">
      <c r="A19" s="4">
        <v>17</v>
      </c>
      <c r="B19" s="43" t="s">
        <v>76</v>
      </c>
      <c r="C19" s="6" t="s">
        <v>46</v>
      </c>
      <c r="D19" s="44" t="s">
        <v>20</v>
      </c>
      <c r="E19" s="45">
        <v>2604</v>
      </c>
      <c r="F19" s="46" t="s">
        <v>77</v>
      </c>
      <c r="G19" s="44" t="s">
        <v>22</v>
      </c>
      <c r="H19" s="47">
        <v>1.1719999999999999</v>
      </c>
      <c r="I19" s="46" t="s">
        <v>78</v>
      </c>
      <c r="J19" s="48">
        <v>4781129.8600000003</v>
      </c>
      <c r="K19" s="49">
        <v>3346790</v>
      </c>
      <c r="L19" s="49">
        <v>1434339.8600000003</v>
      </c>
      <c r="M19" s="50">
        <v>0.7</v>
      </c>
      <c r="N19" s="15">
        <v>0</v>
      </c>
      <c r="O19" s="15">
        <v>0</v>
      </c>
      <c r="P19" s="26">
        <v>0</v>
      </c>
      <c r="Q19" s="26">
        <v>0</v>
      </c>
      <c r="R19" s="26">
        <v>0</v>
      </c>
      <c r="S19" s="26">
        <v>1762868</v>
      </c>
      <c r="T19" s="26">
        <v>1583922</v>
      </c>
      <c r="U19" s="17"/>
      <c r="V19" s="17"/>
      <c r="W19" s="17"/>
      <c r="X19" s="17"/>
      <c r="Y19" s="17"/>
      <c r="Z19" s="1" t="b">
        <f t="shared" si="5"/>
        <v>1</v>
      </c>
      <c r="AA19" s="18">
        <f t="shared" si="1"/>
        <v>0.7</v>
      </c>
      <c r="AB19" s="19" t="b">
        <f t="shared" si="3"/>
        <v>1</v>
      </c>
      <c r="AC19" s="19" t="b">
        <f t="shared" si="2"/>
        <v>1</v>
      </c>
    </row>
    <row r="20" spans="1:29" ht="24" x14ac:dyDescent="0.25">
      <c r="A20" s="53">
        <v>18</v>
      </c>
      <c r="B20" s="54" t="s">
        <v>79</v>
      </c>
      <c r="C20" s="55" t="s">
        <v>51</v>
      </c>
      <c r="D20" s="56" t="s">
        <v>80</v>
      </c>
      <c r="E20" s="57">
        <v>2612</v>
      </c>
      <c r="F20" s="58" t="s">
        <v>81</v>
      </c>
      <c r="G20" s="56" t="s">
        <v>27</v>
      </c>
      <c r="H20" s="59">
        <v>0.995</v>
      </c>
      <c r="I20" s="58" t="s">
        <v>82</v>
      </c>
      <c r="J20" s="60">
        <v>1391749.29</v>
      </c>
      <c r="K20" s="61">
        <v>1113399</v>
      </c>
      <c r="L20" s="61">
        <f>J20-K20</f>
        <v>278350.29000000004</v>
      </c>
      <c r="M20" s="62">
        <v>0.8</v>
      </c>
      <c r="N20" s="63">
        <v>0</v>
      </c>
      <c r="O20" s="63">
        <v>0</v>
      </c>
      <c r="P20" s="64">
        <v>0</v>
      </c>
      <c r="Q20" s="64">
        <v>0</v>
      </c>
      <c r="R20" s="64">
        <v>0</v>
      </c>
      <c r="S20" s="64">
        <f t="shared" si="4"/>
        <v>1113399</v>
      </c>
      <c r="T20" s="17"/>
      <c r="U20" s="17"/>
      <c r="V20" s="17"/>
      <c r="W20" s="17"/>
      <c r="X20" s="17"/>
      <c r="Y20" s="17"/>
      <c r="Z20" s="1" t="b">
        <f t="shared" si="5"/>
        <v>1</v>
      </c>
      <c r="AA20" s="18">
        <f t="shared" si="1"/>
        <v>0.8</v>
      </c>
      <c r="AB20" s="19" t="b">
        <f t="shared" si="3"/>
        <v>1</v>
      </c>
      <c r="AC20" s="19" t="b">
        <f t="shared" si="2"/>
        <v>1</v>
      </c>
    </row>
    <row r="21" spans="1:29" ht="24" x14ac:dyDescent="0.25">
      <c r="A21" s="53">
        <v>19</v>
      </c>
      <c r="B21" s="54" t="s">
        <v>83</v>
      </c>
      <c r="C21" s="55" t="s">
        <v>51</v>
      </c>
      <c r="D21" s="56" t="s">
        <v>84</v>
      </c>
      <c r="E21" s="57">
        <v>2605</v>
      </c>
      <c r="F21" s="58" t="s">
        <v>85</v>
      </c>
      <c r="G21" s="56" t="s">
        <v>27</v>
      </c>
      <c r="H21" s="59">
        <v>0.97099999999999997</v>
      </c>
      <c r="I21" s="58" t="s">
        <v>67</v>
      </c>
      <c r="J21" s="60">
        <v>785657.31</v>
      </c>
      <c r="K21" s="61">
        <v>549960</v>
      </c>
      <c r="L21" s="61">
        <v>235697.31</v>
      </c>
      <c r="M21" s="62">
        <v>0.7</v>
      </c>
      <c r="N21" s="63">
        <v>0</v>
      </c>
      <c r="O21" s="63">
        <v>0</v>
      </c>
      <c r="P21" s="64">
        <v>0</v>
      </c>
      <c r="Q21" s="64">
        <v>0</v>
      </c>
      <c r="R21" s="64">
        <v>0</v>
      </c>
      <c r="S21" s="65">
        <f t="shared" si="4"/>
        <v>549960</v>
      </c>
      <c r="T21" s="17"/>
      <c r="U21" s="17"/>
      <c r="V21" s="17"/>
      <c r="W21" s="17"/>
      <c r="X21" s="17"/>
      <c r="Y21" s="17"/>
      <c r="Z21" s="1" t="b">
        <f t="shared" si="5"/>
        <v>1</v>
      </c>
      <c r="AA21" s="18">
        <f t="shared" si="1"/>
        <v>0.7</v>
      </c>
      <c r="AB21" s="19" t="b">
        <f t="shared" si="3"/>
        <v>1</v>
      </c>
      <c r="AC21" s="19" t="b">
        <f t="shared" si="2"/>
        <v>1</v>
      </c>
    </row>
    <row r="22" spans="1:29" x14ac:dyDescent="0.25">
      <c r="A22" s="53">
        <v>20</v>
      </c>
      <c r="B22" s="54" t="s">
        <v>86</v>
      </c>
      <c r="C22" s="55" t="s">
        <v>51</v>
      </c>
      <c r="D22" s="56" t="s">
        <v>20</v>
      </c>
      <c r="E22" s="57">
        <v>2604</v>
      </c>
      <c r="F22" s="58" t="s">
        <v>87</v>
      </c>
      <c r="G22" s="56" t="s">
        <v>27</v>
      </c>
      <c r="H22" s="59">
        <v>0.93500000000000005</v>
      </c>
      <c r="I22" s="58" t="s">
        <v>54</v>
      </c>
      <c r="J22" s="60">
        <v>1200940.1399999999</v>
      </c>
      <c r="K22" s="61">
        <v>840658</v>
      </c>
      <c r="L22" s="61">
        <v>360282.14</v>
      </c>
      <c r="M22" s="62">
        <v>0.7</v>
      </c>
      <c r="N22" s="63">
        <v>0</v>
      </c>
      <c r="O22" s="63">
        <v>0</v>
      </c>
      <c r="P22" s="64">
        <v>0</v>
      </c>
      <c r="Q22" s="64">
        <v>0</v>
      </c>
      <c r="R22" s="64">
        <v>0</v>
      </c>
      <c r="S22" s="64">
        <f t="shared" si="4"/>
        <v>840658</v>
      </c>
      <c r="T22" s="17"/>
      <c r="U22" s="17"/>
      <c r="V22" s="17"/>
      <c r="W22" s="17"/>
      <c r="X22" s="17"/>
      <c r="Y22" s="17"/>
      <c r="Z22" s="1" t="b">
        <f t="shared" si="5"/>
        <v>1</v>
      </c>
      <c r="AA22" s="18">
        <f t="shared" si="1"/>
        <v>0.7</v>
      </c>
      <c r="AB22" s="19" t="b">
        <f t="shared" si="3"/>
        <v>1</v>
      </c>
      <c r="AC22" s="19" t="b">
        <f t="shared" si="2"/>
        <v>1</v>
      </c>
    </row>
    <row r="23" spans="1:29" ht="24" x14ac:dyDescent="0.25">
      <c r="A23" s="53">
        <v>21</v>
      </c>
      <c r="B23" s="54" t="s">
        <v>88</v>
      </c>
      <c r="C23" s="55" t="s">
        <v>51</v>
      </c>
      <c r="D23" s="56" t="s">
        <v>80</v>
      </c>
      <c r="E23" s="57">
        <v>2612</v>
      </c>
      <c r="F23" s="58" t="s">
        <v>89</v>
      </c>
      <c r="G23" s="56" t="s">
        <v>27</v>
      </c>
      <c r="H23" s="59">
        <v>0.995</v>
      </c>
      <c r="I23" s="58" t="s">
        <v>82</v>
      </c>
      <c r="J23" s="60">
        <v>1362599.54</v>
      </c>
      <c r="K23" s="61">
        <v>1090079</v>
      </c>
      <c r="L23" s="61">
        <f>J23-K23</f>
        <v>272520.54000000004</v>
      </c>
      <c r="M23" s="62">
        <v>0.8</v>
      </c>
      <c r="N23" s="63">
        <v>0</v>
      </c>
      <c r="O23" s="63">
        <v>0</v>
      </c>
      <c r="P23" s="64">
        <v>0</v>
      </c>
      <c r="Q23" s="64">
        <v>0</v>
      </c>
      <c r="R23" s="64">
        <v>0</v>
      </c>
      <c r="S23" s="64">
        <f t="shared" si="4"/>
        <v>1090079</v>
      </c>
      <c r="T23" s="17"/>
      <c r="U23" s="17"/>
      <c r="V23" s="17"/>
      <c r="W23" s="17"/>
      <c r="X23" s="17"/>
      <c r="Y23" s="17"/>
      <c r="Z23" s="1" t="b">
        <f t="shared" si="5"/>
        <v>1</v>
      </c>
      <c r="AA23" s="18">
        <f t="shared" si="1"/>
        <v>0.8</v>
      </c>
      <c r="AB23" s="19" t="b">
        <f t="shared" si="3"/>
        <v>1</v>
      </c>
      <c r="AC23" s="19" t="b">
        <f t="shared" si="2"/>
        <v>1</v>
      </c>
    </row>
    <row r="24" spans="1:29" ht="24" x14ac:dyDescent="0.25">
      <c r="A24" s="53">
        <v>22</v>
      </c>
      <c r="B24" s="54" t="s">
        <v>90</v>
      </c>
      <c r="C24" s="55" t="s">
        <v>51</v>
      </c>
      <c r="D24" s="56" t="s">
        <v>52</v>
      </c>
      <c r="E24" s="57">
        <v>2613</v>
      </c>
      <c r="F24" s="58" t="s">
        <v>91</v>
      </c>
      <c r="G24" s="56" t="s">
        <v>22</v>
      </c>
      <c r="H24" s="59">
        <v>3.516</v>
      </c>
      <c r="I24" s="58" t="s">
        <v>54</v>
      </c>
      <c r="J24" s="60">
        <v>8300462.3700000001</v>
      </c>
      <c r="K24" s="61">
        <v>5810323</v>
      </c>
      <c r="L24" s="61">
        <f>J24-K24</f>
        <v>2490139.37</v>
      </c>
      <c r="M24" s="62">
        <v>0.7</v>
      </c>
      <c r="N24" s="63">
        <v>0</v>
      </c>
      <c r="O24" s="63">
        <v>0</v>
      </c>
      <c r="P24" s="64">
        <v>0</v>
      </c>
      <c r="Q24" s="64">
        <v>0</v>
      </c>
      <c r="R24" s="64">
        <v>0</v>
      </c>
      <c r="S24" s="64">
        <f>K24</f>
        <v>5810323</v>
      </c>
      <c r="T24" s="17"/>
      <c r="U24" s="17"/>
      <c r="V24" s="17"/>
      <c r="W24" s="17"/>
      <c r="X24" s="17"/>
      <c r="Y24" s="17"/>
      <c r="Z24" s="1" t="b">
        <f t="shared" si="5"/>
        <v>1</v>
      </c>
      <c r="AA24" s="18">
        <f t="shared" si="1"/>
        <v>0.7</v>
      </c>
      <c r="AB24" s="19" t="b">
        <f t="shared" si="3"/>
        <v>1</v>
      </c>
      <c r="AC24" s="19" t="b">
        <f t="shared" si="2"/>
        <v>1</v>
      </c>
    </row>
    <row r="25" spans="1:29" ht="24" x14ac:dyDescent="0.25">
      <c r="A25" s="53">
        <v>23</v>
      </c>
      <c r="B25" s="54" t="s">
        <v>92</v>
      </c>
      <c r="C25" s="55" t="s">
        <v>51</v>
      </c>
      <c r="D25" s="56" t="s">
        <v>84</v>
      </c>
      <c r="E25" s="57">
        <v>2605</v>
      </c>
      <c r="F25" s="58" t="s">
        <v>93</v>
      </c>
      <c r="G25" s="56" t="s">
        <v>27</v>
      </c>
      <c r="H25" s="59">
        <v>0.82499999999999996</v>
      </c>
      <c r="I25" s="58" t="s">
        <v>67</v>
      </c>
      <c r="J25" s="60">
        <v>652667.21</v>
      </c>
      <c r="K25" s="61">
        <v>456867</v>
      </c>
      <c r="L25" s="61">
        <v>195800.21</v>
      </c>
      <c r="M25" s="62">
        <v>0.7</v>
      </c>
      <c r="N25" s="63">
        <v>0</v>
      </c>
      <c r="O25" s="63">
        <v>0</v>
      </c>
      <c r="P25" s="64">
        <v>0</v>
      </c>
      <c r="Q25" s="64">
        <v>0</v>
      </c>
      <c r="R25" s="64">
        <v>0</v>
      </c>
      <c r="S25" s="64">
        <f>K25</f>
        <v>456867</v>
      </c>
      <c r="T25" s="17"/>
      <c r="U25" s="17"/>
      <c r="V25" s="17"/>
      <c r="W25" s="17"/>
      <c r="X25" s="17"/>
      <c r="Y25" s="17"/>
      <c r="Z25" s="1" t="b">
        <f t="shared" si="5"/>
        <v>1</v>
      </c>
      <c r="AA25" s="18">
        <f t="shared" si="1"/>
        <v>0.7</v>
      </c>
      <c r="AB25" s="19" t="b">
        <f t="shared" si="3"/>
        <v>1</v>
      </c>
      <c r="AC25" s="19" t="b">
        <f t="shared" si="2"/>
        <v>1</v>
      </c>
    </row>
    <row r="26" spans="1:29" ht="24" x14ac:dyDescent="0.25">
      <c r="A26" s="53">
        <v>24</v>
      </c>
      <c r="B26" s="54" t="s">
        <v>94</v>
      </c>
      <c r="C26" s="55" t="s">
        <v>51</v>
      </c>
      <c r="D26" s="56" t="s">
        <v>73</v>
      </c>
      <c r="E26" s="57">
        <v>2608</v>
      </c>
      <c r="F26" s="58" t="s">
        <v>95</v>
      </c>
      <c r="G26" s="56" t="s">
        <v>27</v>
      </c>
      <c r="H26" s="59">
        <v>0.315</v>
      </c>
      <c r="I26" s="58" t="s">
        <v>67</v>
      </c>
      <c r="J26" s="60">
        <v>458408.83</v>
      </c>
      <c r="K26" s="61">
        <v>320886</v>
      </c>
      <c r="L26" s="61">
        <v>137522.82999999999</v>
      </c>
      <c r="M26" s="62">
        <v>0.7</v>
      </c>
      <c r="N26" s="63">
        <v>0</v>
      </c>
      <c r="O26" s="63">
        <v>0</v>
      </c>
      <c r="P26" s="64">
        <v>0</v>
      </c>
      <c r="Q26" s="64">
        <v>0</v>
      </c>
      <c r="R26" s="64">
        <v>0</v>
      </c>
      <c r="S26" s="64">
        <f>K26</f>
        <v>320886</v>
      </c>
      <c r="T26" s="17"/>
      <c r="U26" s="17"/>
      <c r="V26" s="17"/>
      <c r="W26" s="17"/>
      <c r="X26" s="17"/>
      <c r="Y26" s="17"/>
      <c r="Z26" s="1" t="b">
        <f t="shared" si="5"/>
        <v>1</v>
      </c>
      <c r="AA26" s="18">
        <f t="shared" si="1"/>
        <v>0.7</v>
      </c>
      <c r="AB26" s="19" t="b">
        <f t="shared" si="3"/>
        <v>1</v>
      </c>
      <c r="AC26" s="19" t="b">
        <f t="shared" si="2"/>
        <v>1</v>
      </c>
    </row>
    <row r="27" spans="1:29" ht="24" x14ac:dyDescent="0.25">
      <c r="A27" s="53">
        <v>25</v>
      </c>
      <c r="B27" s="66" t="s">
        <v>96</v>
      </c>
      <c r="C27" s="55" t="s">
        <v>51</v>
      </c>
      <c r="D27" s="67" t="s">
        <v>65</v>
      </c>
      <c r="E27" s="68">
        <v>2602</v>
      </c>
      <c r="F27" s="69" t="s">
        <v>97</v>
      </c>
      <c r="G27" s="56" t="s">
        <v>27</v>
      </c>
      <c r="H27" s="59">
        <v>0.30499999999999999</v>
      </c>
      <c r="I27" s="58" t="s">
        <v>67</v>
      </c>
      <c r="J27" s="60">
        <v>241195.93</v>
      </c>
      <c r="K27" s="61">
        <v>192956</v>
      </c>
      <c r="L27" s="61">
        <v>48239.93</v>
      </c>
      <c r="M27" s="62">
        <v>0.8</v>
      </c>
      <c r="N27" s="63">
        <v>0</v>
      </c>
      <c r="O27" s="63">
        <v>0</v>
      </c>
      <c r="P27" s="64">
        <v>0</v>
      </c>
      <c r="Q27" s="64">
        <v>0</v>
      </c>
      <c r="R27" s="64">
        <v>0</v>
      </c>
      <c r="S27" s="64">
        <f t="shared" si="4"/>
        <v>192956</v>
      </c>
      <c r="T27" s="17"/>
      <c r="U27" s="17"/>
      <c r="V27" s="17"/>
      <c r="W27" s="17"/>
      <c r="X27" s="17"/>
      <c r="Y27" s="17"/>
      <c r="Z27" s="1" t="b">
        <f t="shared" si="5"/>
        <v>1</v>
      </c>
      <c r="AA27" s="18">
        <f t="shared" si="1"/>
        <v>0.8</v>
      </c>
      <c r="AB27" s="19" t="b">
        <f t="shared" si="3"/>
        <v>1</v>
      </c>
      <c r="AC27" s="19" t="b">
        <f t="shared" si="2"/>
        <v>1</v>
      </c>
    </row>
    <row r="28" spans="1:29" ht="36" x14ac:dyDescent="0.25">
      <c r="A28" s="53">
        <v>26</v>
      </c>
      <c r="B28" s="54" t="s">
        <v>98</v>
      </c>
      <c r="C28" s="55" t="s">
        <v>51</v>
      </c>
      <c r="D28" s="56" t="s">
        <v>80</v>
      </c>
      <c r="E28" s="57">
        <v>2612</v>
      </c>
      <c r="F28" s="58" t="s">
        <v>99</v>
      </c>
      <c r="G28" s="56" t="s">
        <v>75</v>
      </c>
      <c r="H28" s="59">
        <v>1.4950000000000001</v>
      </c>
      <c r="I28" s="58" t="s">
        <v>82</v>
      </c>
      <c r="J28" s="60">
        <v>1325160.8</v>
      </c>
      <c r="K28" s="61">
        <v>1060128</v>
      </c>
      <c r="L28" s="61">
        <f>J28-K28</f>
        <v>265032.80000000005</v>
      </c>
      <c r="M28" s="62">
        <v>0.8</v>
      </c>
      <c r="N28" s="63">
        <v>0</v>
      </c>
      <c r="O28" s="63">
        <v>0</v>
      </c>
      <c r="P28" s="64">
        <v>0</v>
      </c>
      <c r="Q28" s="64">
        <v>0</v>
      </c>
      <c r="R28" s="64">
        <v>0</v>
      </c>
      <c r="S28" s="64">
        <f>K28</f>
        <v>1060128</v>
      </c>
      <c r="T28" s="17"/>
      <c r="U28" s="17"/>
      <c r="V28" s="17"/>
      <c r="W28" s="17"/>
      <c r="X28" s="17"/>
      <c r="Y28" s="17"/>
      <c r="Z28" s="1" t="b">
        <f t="shared" si="5"/>
        <v>1</v>
      </c>
      <c r="AA28" s="18">
        <f t="shared" si="1"/>
        <v>0.8</v>
      </c>
      <c r="AB28" s="19" t="b">
        <f t="shared" si="3"/>
        <v>1</v>
      </c>
      <c r="AC28" s="19" t="b">
        <f t="shared" si="2"/>
        <v>1</v>
      </c>
    </row>
    <row r="29" spans="1:29" ht="48" x14ac:dyDescent="0.25">
      <c r="A29" s="53">
        <v>27</v>
      </c>
      <c r="B29" s="54" t="s">
        <v>100</v>
      </c>
      <c r="C29" s="55" t="s">
        <v>51</v>
      </c>
      <c r="D29" s="56" t="s">
        <v>33</v>
      </c>
      <c r="E29" s="57">
        <v>2611</v>
      </c>
      <c r="F29" s="58" t="s">
        <v>101</v>
      </c>
      <c r="G29" s="56" t="s">
        <v>27</v>
      </c>
      <c r="H29" s="59">
        <v>0.9</v>
      </c>
      <c r="I29" s="58" t="s">
        <v>58</v>
      </c>
      <c r="J29" s="60">
        <v>2212169.5299999998</v>
      </c>
      <c r="K29" s="61">
        <v>1769735</v>
      </c>
      <c r="L29" s="61">
        <v>442434.53</v>
      </c>
      <c r="M29" s="62">
        <v>0.8</v>
      </c>
      <c r="N29" s="63">
        <v>0</v>
      </c>
      <c r="O29" s="63">
        <v>0</v>
      </c>
      <c r="P29" s="64">
        <v>0</v>
      </c>
      <c r="Q29" s="64">
        <v>0</v>
      </c>
      <c r="R29" s="64">
        <v>0</v>
      </c>
      <c r="S29" s="64">
        <f t="shared" si="4"/>
        <v>1769735</v>
      </c>
      <c r="T29" s="17"/>
      <c r="U29" s="17"/>
      <c r="V29" s="17"/>
      <c r="W29" s="17"/>
      <c r="X29" s="17"/>
      <c r="Y29" s="17"/>
      <c r="Z29" s="1" t="b">
        <f t="shared" si="5"/>
        <v>1</v>
      </c>
      <c r="AA29" s="18">
        <f t="shared" si="1"/>
        <v>0.8</v>
      </c>
      <c r="AB29" s="19" t="b">
        <f t="shared" si="3"/>
        <v>1</v>
      </c>
      <c r="AC29" s="19" t="b">
        <f t="shared" si="2"/>
        <v>1</v>
      </c>
    </row>
    <row r="30" spans="1:29" ht="36" x14ac:dyDescent="0.25">
      <c r="A30" s="53">
        <v>28</v>
      </c>
      <c r="B30" s="54" t="s">
        <v>102</v>
      </c>
      <c r="C30" s="55" t="s">
        <v>51</v>
      </c>
      <c r="D30" s="56" t="s">
        <v>20</v>
      </c>
      <c r="E30" s="57">
        <v>2604</v>
      </c>
      <c r="F30" s="58" t="s">
        <v>103</v>
      </c>
      <c r="G30" s="56" t="s">
        <v>27</v>
      </c>
      <c r="H30" s="59">
        <v>0.69699999999999995</v>
      </c>
      <c r="I30" s="58" t="s">
        <v>54</v>
      </c>
      <c r="J30" s="60">
        <v>953137.66</v>
      </c>
      <c r="K30" s="61">
        <v>667196</v>
      </c>
      <c r="L30" s="61">
        <v>285941.65999999997</v>
      </c>
      <c r="M30" s="62">
        <v>0.7</v>
      </c>
      <c r="N30" s="63">
        <v>0</v>
      </c>
      <c r="O30" s="63">
        <v>0</v>
      </c>
      <c r="P30" s="64">
        <v>0</v>
      </c>
      <c r="Q30" s="64">
        <v>0</v>
      </c>
      <c r="R30" s="64">
        <v>0</v>
      </c>
      <c r="S30" s="64">
        <f>K30</f>
        <v>667196</v>
      </c>
      <c r="T30" s="17"/>
      <c r="U30" s="17"/>
      <c r="V30" s="17"/>
      <c r="W30" s="17"/>
      <c r="X30" s="17"/>
      <c r="Y30" s="17"/>
      <c r="Z30" s="1" t="b">
        <f t="shared" si="5"/>
        <v>1</v>
      </c>
      <c r="AA30" s="18">
        <f t="shared" si="1"/>
        <v>0.7</v>
      </c>
      <c r="AB30" s="19" t="b">
        <f t="shared" si="3"/>
        <v>1</v>
      </c>
      <c r="AC30" s="19" t="b">
        <f t="shared" si="2"/>
        <v>1</v>
      </c>
    </row>
    <row r="31" spans="1:29" ht="36" x14ac:dyDescent="0.25">
      <c r="A31" s="53">
        <v>29</v>
      </c>
      <c r="B31" s="54" t="s">
        <v>104</v>
      </c>
      <c r="C31" s="55" t="s">
        <v>51</v>
      </c>
      <c r="D31" s="56" t="s">
        <v>56</v>
      </c>
      <c r="E31" s="57">
        <v>2606</v>
      </c>
      <c r="F31" s="58" t="s">
        <v>105</v>
      </c>
      <c r="G31" s="56" t="s">
        <v>75</v>
      </c>
      <c r="H31" s="59">
        <v>0.152</v>
      </c>
      <c r="I31" s="58" t="s">
        <v>58</v>
      </c>
      <c r="J31" s="60">
        <v>237511.08</v>
      </c>
      <c r="K31" s="61">
        <v>166257</v>
      </c>
      <c r="L31" s="61">
        <v>71254.080000000002</v>
      </c>
      <c r="M31" s="62">
        <v>0.7</v>
      </c>
      <c r="N31" s="63">
        <v>0</v>
      </c>
      <c r="O31" s="63">
        <v>0</v>
      </c>
      <c r="P31" s="64">
        <v>0</v>
      </c>
      <c r="Q31" s="64">
        <v>0</v>
      </c>
      <c r="R31" s="64">
        <v>0</v>
      </c>
      <c r="S31" s="64">
        <f t="shared" si="4"/>
        <v>166257</v>
      </c>
      <c r="T31" s="17"/>
      <c r="U31" s="17"/>
      <c r="V31" s="17"/>
      <c r="W31" s="17"/>
      <c r="X31" s="17"/>
      <c r="Y31" s="17"/>
      <c r="Z31" s="1" t="b">
        <f t="shared" si="5"/>
        <v>1</v>
      </c>
      <c r="AA31" s="18">
        <f t="shared" si="1"/>
        <v>0.7</v>
      </c>
      <c r="AB31" s="19" t="b">
        <f t="shared" si="3"/>
        <v>1</v>
      </c>
      <c r="AC31" s="19" t="b">
        <f t="shared" si="2"/>
        <v>1</v>
      </c>
    </row>
    <row r="32" spans="1:29" ht="36" x14ac:dyDescent="0.25">
      <c r="A32" s="53">
        <v>30</v>
      </c>
      <c r="B32" s="54" t="s">
        <v>106</v>
      </c>
      <c r="C32" s="55" t="s">
        <v>51</v>
      </c>
      <c r="D32" s="56" t="s">
        <v>52</v>
      </c>
      <c r="E32" s="57">
        <v>2613</v>
      </c>
      <c r="F32" s="58" t="s">
        <v>107</v>
      </c>
      <c r="G32" s="56" t="s">
        <v>22</v>
      </c>
      <c r="H32" s="59">
        <v>2.9590000000000001</v>
      </c>
      <c r="I32" s="58" t="s">
        <v>54</v>
      </c>
      <c r="J32" s="60">
        <v>5690329.6299999999</v>
      </c>
      <c r="K32" s="61">
        <v>3983230</v>
      </c>
      <c r="L32" s="61">
        <f>J32-K32</f>
        <v>1707099.63</v>
      </c>
      <c r="M32" s="62">
        <v>0.7</v>
      </c>
      <c r="N32" s="63">
        <v>0</v>
      </c>
      <c r="O32" s="63">
        <v>0</v>
      </c>
      <c r="P32" s="64">
        <v>0</v>
      </c>
      <c r="Q32" s="64">
        <v>0</v>
      </c>
      <c r="R32" s="64">
        <v>0</v>
      </c>
      <c r="S32" s="64">
        <f t="shared" si="4"/>
        <v>3983230</v>
      </c>
      <c r="T32" s="17"/>
      <c r="U32" s="17"/>
      <c r="V32" s="17"/>
      <c r="W32" s="17"/>
      <c r="X32" s="17"/>
      <c r="Y32" s="17"/>
      <c r="Z32" s="1" t="b">
        <f t="shared" si="5"/>
        <v>1</v>
      </c>
      <c r="AA32" s="18">
        <f t="shared" si="1"/>
        <v>0.7</v>
      </c>
      <c r="AB32" s="19" t="b">
        <f t="shared" si="3"/>
        <v>1</v>
      </c>
      <c r="AC32" s="19" t="b">
        <f t="shared" si="2"/>
        <v>1</v>
      </c>
    </row>
    <row r="33" spans="1:29" ht="24" x14ac:dyDescent="0.25">
      <c r="A33" s="53">
        <v>31</v>
      </c>
      <c r="B33" s="54" t="s">
        <v>108</v>
      </c>
      <c r="C33" s="55" t="s">
        <v>51</v>
      </c>
      <c r="D33" s="56" t="s">
        <v>65</v>
      </c>
      <c r="E33" s="57">
        <v>2602</v>
      </c>
      <c r="F33" s="58" t="s">
        <v>109</v>
      </c>
      <c r="G33" s="56" t="s">
        <v>27</v>
      </c>
      <c r="H33" s="59">
        <v>1</v>
      </c>
      <c r="I33" s="58" t="s">
        <v>67</v>
      </c>
      <c r="J33" s="60">
        <v>2139521.04</v>
      </c>
      <c r="K33" s="61">
        <v>1711616</v>
      </c>
      <c r="L33" s="61">
        <v>427905.04</v>
      </c>
      <c r="M33" s="62">
        <v>0.8</v>
      </c>
      <c r="N33" s="63">
        <v>0</v>
      </c>
      <c r="O33" s="63">
        <v>0</v>
      </c>
      <c r="P33" s="64">
        <v>0</v>
      </c>
      <c r="Q33" s="64">
        <v>0</v>
      </c>
      <c r="R33" s="64">
        <v>0</v>
      </c>
      <c r="S33" s="64">
        <f>K33</f>
        <v>1711616</v>
      </c>
      <c r="T33" s="17"/>
      <c r="U33" s="17"/>
      <c r="V33" s="17"/>
      <c r="W33" s="17"/>
      <c r="X33" s="17"/>
      <c r="Y33" s="17"/>
      <c r="Z33" s="1" t="b">
        <f t="shared" si="5"/>
        <v>1</v>
      </c>
      <c r="AA33" s="18">
        <f t="shared" si="1"/>
        <v>0.8</v>
      </c>
      <c r="AB33" s="19" t="b">
        <f t="shared" si="3"/>
        <v>1</v>
      </c>
      <c r="AC33" s="19" t="b">
        <f t="shared" si="2"/>
        <v>1</v>
      </c>
    </row>
    <row r="34" spans="1:29" x14ac:dyDescent="0.25">
      <c r="A34" s="4">
        <v>32</v>
      </c>
      <c r="B34" s="43" t="s">
        <v>110</v>
      </c>
      <c r="C34" s="6" t="s">
        <v>46</v>
      </c>
      <c r="D34" s="44" t="s">
        <v>20</v>
      </c>
      <c r="E34" s="45">
        <v>2604</v>
      </c>
      <c r="F34" s="46" t="s">
        <v>111</v>
      </c>
      <c r="G34" s="44" t="s">
        <v>22</v>
      </c>
      <c r="H34" s="47">
        <v>0.997</v>
      </c>
      <c r="I34" s="46" t="s">
        <v>78</v>
      </c>
      <c r="J34" s="48">
        <v>3321113.9</v>
      </c>
      <c r="K34" s="49">
        <v>2324779</v>
      </c>
      <c r="L34" s="49">
        <v>996334.89999999991</v>
      </c>
      <c r="M34" s="50">
        <v>0.7</v>
      </c>
      <c r="N34" s="15">
        <v>0</v>
      </c>
      <c r="O34" s="15">
        <v>0</v>
      </c>
      <c r="P34" s="26">
        <v>0</v>
      </c>
      <c r="Q34" s="26">
        <v>0</v>
      </c>
      <c r="R34" s="26">
        <v>0</v>
      </c>
      <c r="S34" s="26">
        <v>1430662</v>
      </c>
      <c r="T34" s="26">
        <v>894117</v>
      </c>
      <c r="U34" s="17"/>
      <c r="V34" s="17"/>
      <c r="W34" s="17"/>
      <c r="X34" s="17"/>
      <c r="Y34" s="17"/>
      <c r="Z34" s="1" t="b">
        <f t="shared" si="5"/>
        <v>1</v>
      </c>
      <c r="AA34" s="18">
        <f t="shared" si="1"/>
        <v>0.7</v>
      </c>
      <c r="AB34" s="19" t="b">
        <f t="shared" si="3"/>
        <v>1</v>
      </c>
      <c r="AC34" s="19" t="b">
        <f t="shared" si="2"/>
        <v>1</v>
      </c>
    </row>
    <row r="35" spans="1:29" ht="36" x14ac:dyDescent="0.25">
      <c r="A35" s="53">
        <v>33</v>
      </c>
      <c r="B35" s="54" t="s">
        <v>112</v>
      </c>
      <c r="C35" s="55" t="s">
        <v>51</v>
      </c>
      <c r="D35" s="56" t="s">
        <v>80</v>
      </c>
      <c r="E35" s="57">
        <v>2612</v>
      </c>
      <c r="F35" s="58" t="s">
        <v>113</v>
      </c>
      <c r="G35" s="56" t="s">
        <v>27</v>
      </c>
      <c r="H35" s="59">
        <v>0.995</v>
      </c>
      <c r="I35" s="58" t="s">
        <v>82</v>
      </c>
      <c r="J35" s="60">
        <v>2287363.35</v>
      </c>
      <c r="K35" s="61">
        <v>1829890</v>
      </c>
      <c r="L35" s="61">
        <f>J35-K35</f>
        <v>457473.35000000009</v>
      </c>
      <c r="M35" s="62">
        <v>0.8</v>
      </c>
      <c r="N35" s="63">
        <v>0</v>
      </c>
      <c r="O35" s="63">
        <v>0</v>
      </c>
      <c r="P35" s="64">
        <v>0</v>
      </c>
      <c r="Q35" s="64">
        <v>0</v>
      </c>
      <c r="R35" s="64">
        <v>0</v>
      </c>
      <c r="S35" s="64">
        <f t="shared" si="4"/>
        <v>1829890</v>
      </c>
      <c r="T35" s="17"/>
      <c r="U35" s="17"/>
      <c r="V35" s="17"/>
      <c r="W35" s="17"/>
      <c r="X35" s="17"/>
      <c r="Y35" s="17"/>
      <c r="Z35" s="1" t="b">
        <f t="shared" si="5"/>
        <v>1</v>
      </c>
      <c r="AA35" s="18">
        <f t="shared" si="1"/>
        <v>0.8</v>
      </c>
      <c r="AB35" s="19" t="b">
        <f t="shared" si="3"/>
        <v>1</v>
      </c>
      <c r="AC35" s="19" t="b">
        <f t="shared" si="2"/>
        <v>1</v>
      </c>
    </row>
    <row r="36" spans="1:29" ht="24" x14ac:dyDescent="0.25">
      <c r="A36" s="53">
        <v>34</v>
      </c>
      <c r="B36" s="54" t="s">
        <v>114</v>
      </c>
      <c r="C36" s="55" t="s">
        <v>51</v>
      </c>
      <c r="D36" s="56" t="s">
        <v>84</v>
      </c>
      <c r="E36" s="57">
        <v>2605</v>
      </c>
      <c r="F36" s="58" t="s">
        <v>115</v>
      </c>
      <c r="G36" s="56" t="s">
        <v>27</v>
      </c>
      <c r="H36" s="59">
        <v>0.99</v>
      </c>
      <c r="I36" s="58" t="s">
        <v>67</v>
      </c>
      <c r="J36" s="60">
        <v>952612</v>
      </c>
      <c r="K36" s="61">
        <v>666828</v>
      </c>
      <c r="L36" s="61">
        <v>285784</v>
      </c>
      <c r="M36" s="62">
        <v>0.7</v>
      </c>
      <c r="N36" s="63">
        <v>0</v>
      </c>
      <c r="O36" s="63">
        <v>0</v>
      </c>
      <c r="P36" s="64">
        <v>0</v>
      </c>
      <c r="Q36" s="64">
        <v>0</v>
      </c>
      <c r="R36" s="64">
        <v>0</v>
      </c>
      <c r="S36" s="64">
        <f t="shared" si="4"/>
        <v>666828</v>
      </c>
      <c r="T36" s="17"/>
      <c r="U36" s="17"/>
      <c r="V36" s="17"/>
      <c r="W36" s="17"/>
      <c r="X36" s="17"/>
      <c r="Y36" s="17"/>
      <c r="Z36" s="1" t="b">
        <f t="shared" si="5"/>
        <v>1</v>
      </c>
      <c r="AA36" s="18">
        <f t="shared" si="1"/>
        <v>0.7</v>
      </c>
      <c r="AB36" s="19" t="b">
        <f t="shared" si="3"/>
        <v>1</v>
      </c>
      <c r="AC36" s="19" t="b">
        <f t="shared" si="2"/>
        <v>1</v>
      </c>
    </row>
    <row r="37" spans="1:29" ht="24" x14ac:dyDescent="0.25">
      <c r="A37" s="53">
        <v>35</v>
      </c>
      <c r="B37" s="54" t="s">
        <v>116</v>
      </c>
      <c r="C37" s="55" t="s">
        <v>51</v>
      </c>
      <c r="D37" s="58" t="s">
        <v>69</v>
      </c>
      <c r="E37" s="57">
        <v>2607</v>
      </c>
      <c r="F37" s="58" t="s">
        <v>117</v>
      </c>
      <c r="G37" s="56" t="s">
        <v>75</v>
      </c>
      <c r="H37" s="70">
        <v>5.2450000000000001</v>
      </c>
      <c r="I37" s="58" t="s">
        <v>118</v>
      </c>
      <c r="J37" s="60">
        <v>7180064.2400000002</v>
      </c>
      <c r="K37" s="61">
        <v>5026044</v>
      </c>
      <c r="L37" s="61">
        <v>2154020.2400000002</v>
      </c>
      <c r="M37" s="62">
        <v>0.7</v>
      </c>
      <c r="N37" s="63">
        <v>0</v>
      </c>
      <c r="O37" s="63">
        <v>0</v>
      </c>
      <c r="P37" s="64">
        <v>0</v>
      </c>
      <c r="Q37" s="64">
        <v>0</v>
      </c>
      <c r="R37" s="64">
        <v>0</v>
      </c>
      <c r="S37" s="64">
        <f t="shared" si="4"/>
        <v>5026044</v>
      </c>
      <c r="T37" s="17"/>
      <c r="U37" s="17"/>
      <c r="V37" s="17"/>
      <c r="W37" s="17"/>
      <c r="X37" s="17"/>
      <c r="Y37" s="17"/>
      <c r="Z37" s="1" t="b">
        <f t="shared" si="5"/>
        <v>1</v>
      </c>
      <c r="AA37" s="18">
        <f t="shared" si="1"/>
        <v>0.7</v>
      </c>
      <c r="AB37" s="19" t="b">
        <f t="shared" si="3"/>
        <v>1</v>
      </c>
      <c r="AC37" s="19" t="b">
        <f t="shared" si="2"/>
        <v>1</v>
      </c>
    </row>
    <row r="38" spans="1:29" ht="24" x14ac:dyDescent="0.25">
      <c r="A38" s="53">
        <v>36</v>
      </c>
      <c r="B38" s="54" t="s">
        <v>119</v>
      </c>
      <c r="C38" s="55" t="s">
        <v>51</v>
      </c>
      <c r="D38" s="58" t="s">
        <v>73</v>
      </c>
      <c r="E38" s="57">
        <v>2608</v>
      </c>
      <c r="F38" s="58" t="s">
        <v>120</v>
      </c>
      <c r="G38" s="56" t="s">
        <v>75</v>
      </c>
      <c r="H38" s="70">
        <v>1.4450000000000001</v>
      </c>
      <c r="I38" s="58" t="s">
        <v>67</v>
      </c>
      <c r="J38" s="60">
        <v>803251.76</v>
      </c>
      <c r="K38" s="61">
        <v>562276</v>
      </c>
      <c r="L38" s="61">
        <v>240975.76</v>
      </c>
      <c r="M38" s="62">
        <v>0.7</v>
      </c>
      <c r="N38" s="63">
        <v>0</v>
      </c>
      <c r="O38" s="63">
        <v>0</v>
      </c>
      <c r="P38" s="64">
        <v>0</v>
      </c>
      <c r="Q38" s="64">
        <v>0</v>
      </c>
      <c r="R38" s="64">
        <v>0</v>
      </c>
      <c r="S38" s="64">
        <f t="shared" si="4"/>
        <v>562276</v>
      </c>
      <c r="T38" s="17"/>
      <c r="U38" s="17"/>
      <c r="V38" s="17"/>
      <c r="W38" s="17"/>
      <c r="X38" s="17"/>
      <c r="Y38" s="17"/>
      <c r="Z38" s="1" t="b">
        <f t="shared" si="5"/>
        <v>1</v>
      </c>
      <c r="AA38" s="18">
        <f t="shared" si="1"/>
        <v>0.7</v>
      </c>
      <c r="AB38" s="19" t="b">
        <f t="shared" si="3"/>
        <v>1</v>
      </c>
      <c r="AC38" s="19" t="b">
        <f t="shared" si="2"/>
        <v>1</v>
      </c>
    </row>
    <row r="39" spans="1:29" ht="24" x14ac:dyDescent="0.25">
      <c r="A39" s="53">
        <v>37</v>
      </c>
      <c r="B39" s="54" t="s">
        <v>121</v>
      </c>
      <c r="C39" s="55" t="s">
        <v>51</v>
      </c>
      <c r="D39" s="58" t="s">
        <v>80</v>
      </c>
      <c r="E39" s="57">
        <v>2612</v>
      </c>
      <c r="F39" s="58" t="s">
        <v>122</v>
      </c>
      <c r="G39" s="56" t="s">
        <v>27</v>
      </c>
      <c r="H39" s="70">
        <v>0.995</v>
      </c>
      <c r="I39" s="58" t="s">
        <v>82</v>
      </c>
      <c r="J39" s="60">
        <v>1268022.3799999999</v>
      </c>
      <c r="K39" s="61">
        <v>1014417</v>
      </c>
      <c r="L39" s="61">
        <f>J39-K39</f>
        <v>253605.37999999989</v>
      </c>
      <c r="M39" s="62">
        <v>0.8</v>
      </c>
      <c r="N39" s="63">
        <v>0</v>
      </c>
      <c r="O39" s="63">
        <v>0</v>
      </c>
      <c r="P39" s="64">
        <v>0</v>
      </c>
      <c r="Q39" s="64">
        <v>0</v>
      </c>
      <c r="R39" s="64">
        <v>0</v>
      </c>
      <c r="S39" s="64">
        <f t="shared" si="4"/>
        <v>1014417</v>
      </c>
      <c r="T39" s="17"/>
      <c r="U39" s="17"/>
      <c r="V39" s="17"/>
      <c r="W39" s="17"/>
      <c r="X39" s="17"/>
      <c r="Y39" s="17"/>
      <c r="Z39" s="1" t="b">
        <f t="shared" si="5"/>
        <v>1</v>
      </c>
      <c r="AA39" s="18">
        <f t="shared" si="1"/>
        <v>0.8</v>
      </c>
      <c r="AB39" s="19" t="b">
        <f t="shared" si="3"/>
        <v>1</v>
      </c>
      <c r="AC39" s="19" t="b">
        <f t="shared" si="2"/>
        <v>1</v>
      </c>
    </row>
    <row r="40" spans="1:29" ht="36" x14ac:dyDescent="0.25">
      <c r="A40" s="53">
        <v>38</v>
      </c>
      <c r="B40" s="54" t="s">
        <v>123</v>
      </c>
      <c r="C40" s="55" t="s">
        <v>51</v>
      </c>
      <c r="D40" s="58" t="s">
        <v>80</v>
      </c>
      <c r="E40" s="57">
        <v>2612</v>
      </c>
      <c r="F40" s="58" t="s">
        <v>124</v>
      </c>
      <c r="G40" s="56" t="s">
        <v>27</v>
      </c>
      <c r="H40" s="70">
        <v>1.127</v>
      </c>
      <c r="I40" s="58" t="s">
        <v>82</v>
      </c>
      <c r="J40" s="60">
        <v>1326305.93</v>
      </c>
      <c r="K40" s="61">
        <v>1061044</v>
      </c>
      <c r="L40" s="61">
        <f>J40-K40</f>
        <v>265261.92999999993</v>
      </c>
      <c r="M40" s="62">
        <v>0.8</v>
      </c>
      <c r="N40" s="63">
        <v>0</v>
      </c>
      <c r="O40" s="63">
        <v>0</v>
      </c>
      <c r="P40" s="64">
        <v>0</v>
      </c>
      <c r="Q40" s="64">
        <v>0</v>
      </c>
      <c r="R40" s="64">
        <v>0</v>
      </c>
      <c r="S40" s="64">
        <f t="shared" si="4"/>
        <v>1061044</v>
      </c>
      <c r="T40" s="17"/>
      <c r="U40" s="17"/>
      <c r="V40" s="17"/>
      <c r="W40" s="17"/>
      <c r="X40" s="17"/>
      <c r="Y40" s="17"/>
      <c r="Z40" s="1" t="b">
        <f t="shared" si="5"/>
        <v>1</v>
      </c>
      <c r="AA40" s="18">
        <f t="shared" si="1"/>
        <v>0.8</v>
      </c>
      <c r="AB40" s="19" t="b">
        <f t="shared" si="3"/>
        <v>1</v>
      </c>
      <c r="AC40" s="19" t="b">
        <f t="shared" si="2"/>
        <v>1</v>
      </c>
    </row>
    <row r="41" spans="1:29" ht="24" x14ac:dyDescent="0.25">
      <c r="A41" s="53">
        <v>39</v>
      </c>
      <c r="B41" s="54" t="s">
        <v>125</v>
      </c>
      <c r="C41" s="55" t="s">
        <v>51</v>
      </c>
      <c r="D41" s="58" t="s">
        <v>25</v>
      </c>
      <c r="E41" s="57">
        <v>2609</v>
      </c>
      <c r="F41" s="58" t="s">
        <v>126</v>
      </c>
      <c r="G41" s="56" t="s">
        <v>27</v>
      </c>
      <c r="H41" s="70">
        <v>0.99</v>
      </c>
      <c r="I41" s="58" t="s">
        <v>67</v>
      </c>
      <c r="J41" s="60">
        <v>1079384.22</v>
      </c>
      <c r="K41" s="61">
        <v>863507</v>
      </c>
      <c r="L41" s="61">
        <v>215877.22</v>
      </c>
      <c r="M41" s="62">
        <v>0.8</v>
      </c>
      <c r="N41" s="63">
        <v>0</v>
      </c>
      <c r="O41" s="63">
        <v>0</v>
      </c>
      <c r="P41" s="64">
        <v>0</v>
      </c>
      <c r="Q41" s="64">
        <v>0</v>
      </c>
      <c r="R41" s="64">
        <v>0</v>
      </c>
      <c r="S41" s="64">
        <f t="shared" si="4"/>
        <v>863507</v>
      </c>
      <c r="T41" s="17"/>
      <c r="U41" s="17"/>
      <c r="V41" s="17"/>
      <c r="W41" s="17"/>
      <c r="X41" s="17"/>
      <c r="Y41" s="17"/>
      <c r="Z41" s="1" t="b">
        <f t="shared" si="5"/>
        <v>1</v>
      </c>
      <c r="AA41" s="18">
        <f t="shared" si="1"/>
        <v>0.8</v>
      </c>
      <c r="AB41" s="19" t="b">
        <f t="shared" si="3"/>
        <v>1</v>
      </c>
      <c r="AC41" s="19" t="b">
        <f t="shared" si="2"/>
        <v>1</v>
      </c>
    </row>
    <row r="42" spans="1:29" ht="24" x14ac:dyDescent="0.25">
      <c r="A42" s="53">
        <v>40</v>
      </c>
      <c r="B42" s="54" t="s">
        <v>127</v>
      </c>
      <c r="C42" s="55" t="s">
        <v>51</v>
      </c>
      <c r="D42" s="58" t="s">
        <v>73</v>
      </c>
      <c r="E42" s="57">
        <v>2608</v>
      </c>
      <c r="F42" s="58" t="s">
        <v>128</v>
      </c>
      <c r="G42" s="56" t="s">
        <v>27</v>
      </c>
      <c r="H42" s="70">
        <v>0.74</v>
      </c>
      <c r="I42" s="58" t="s">
        <v>67</v>
      </c>
      <c r="J42" s="60">
        <v>895696.01</v>
      </c>
      <c r="K42" s="61">
        <v>626987</v>
      </c>
      <c r="L42" s="61">
        <v>268709.01</v>
      </c>
      <c r="M42" s="62">
        <v>0.7</v>
      </c>
      <c r="N42" s="63">
        <v>0</v>
      </c>
      <c r="O42" s="63">
        <v>0</v>
      </c>
      <c r="P42" s="64">
        <v>0</v>
      </c>
      <c r="Q42" s="64">
        <v>0</v>
      </c>
      <c r="R42" s="64">
        <v>0</v>
      </c>
      <c r="S42" s="64">
        <f t="shared" si="4"/>
        <v>626987</v>
      </c>
      <c r="T42" s="17"/>
      <c r="U42" s="17"/>
      <c r="V42" s="17"/>
      <c r="W42" s="17"/>
      <c r="X42" s="17"/>
      <c r="Y42" s="17"/>
      <c r="Z42" s="1" t="b">
        <f t="shared" si="5"/>
        <v>1</v>
      </c>
      <c r="AA42" s="18">
        <f t="shared" si="1"/>
        <v>0.7</v>
      </c>
      <c r="AB42" s="19" t="b">
        <f t="shared" si="3"/>
        <v>1</v>
      </c>
      <c r="AC42" s="19" t="b">
        <f t="shared" si="2"/>
        <v>1</v>
      </c>
    </row>
    <row r="43" spans="1:29" ht="24" x14ac:dyDescent="0.25">
      <c r="A43" s="53">
        <v>41</v>
      </c>
      <c r="B43" s="54" t="s">
        <v>129</v>
      </c>
      <c r="C43" s="55" t="s">
        <v>51</v>
      </c>
      <c r="D43" s="58" t="s">
        <v>65</v>
      </c>
      <c r="E43" s="57">
        <v>2602</v>
      </c>
      <c r="F43" s="58" t="s">
        <v>130</v>
      </c>
      <c r="G43" s="56" t="s">
        <v>27</v>
      </c>
      <c r="H43" s="70">
        <v>0.65</v>
      </c>
      <c r="I43" s="58" t="s">
        <v>67</v>
      </c>
      <c r="J43" s="60">
        <v>590042.06999999995</v>
      </c>
      <c r="K43" s="61">
        <v>472033</v>
      </c>
      <c r="L43" s="61">
        <v>118009.07</v>
      </c>
      <c r="M43" s="62">
        <v>0.8</v>
      </c>
      <c r="N43" s="63">
        <v>0</v>
      </c>
      <c r="O43" s="63">
        <v>0</v>
      </c>
      <c r="P43" s="64">
        <v>0</v>
      </c>
      <c r="Q43" s="64">
        <v>0</v>
      </c>
      <c r="R43" s="64">
        <v>0</v>
      </c>
      <c r="S43" s="64">
        <f t="shared" si="4"/>
        <v>472033</v>
      </c>
      <c r="T43" s="17"/>
      <c r="U43" s="17"/>
      <c r="V43" s="17"/>
      <c r="W43" s="17"/>
      <c r="X43" s="17"/>
      <c r="Y43" s="17"/>
      <c r="Z43" s="1" t="b">
        <f t="shared" si="5"/>
        <v>1</v>
      </c>
      <c r="AA43" s="18">
        <f t="shared" si="1"/>
        <v>0.8</v>
      </c>
      <c r="AB43" s="19" t="b">
        <f t="shared" si="3"/>
        <v>1</v>
      </c>
      <c r="AC43" s="19" t="b">
        <f t="shared" si="2"/>
        <v>1</v>
      </c>
    </row>
    <row r="44" spans="1:29" ht="24" x14ac:dyDescent="0.25">
      <c r="A44" s="53">
        <v>42</v>
      </c>
      <c r="B44" s="54" t="s">
        <v>131</v>
      </c>
      <c r="C44" s="55" t="s">
        <v>51</v>
      </c>
      <c r="D44" s="58" t="s">
        <v>132</v>
      </c>
      <c r="E44" s="57">
        <v>2601</v>
      </c>
      <c r="F44" s="58" t="s">
        <v>133</v>
      </c>
      <c r="G44" s="56" t="s">
        <v>75</v>
      </c>
      <c r="H44" s="70">
        <v>0.57999999999999996</v>
      </c>
      <c r="I44" s="58" t="s">
        <v>134</v>
      </c>
      <c r="J44" s="60">
        <v>278215.87</v>
      </c>
      <c r="K44" s="61">
        <v>194751</v>
      </c>
      <c r="L44" s="61">
        <v>83464.87</v>
      </c>
      <c r="M44" s="62">
        <v>0.7</v>
      </c>
      <c r="N44" s="63">
        <v>0</v>
      </c>
      <c r="O44" s="63">
        <v>0</v>
      </c>
      <c r="P44" s="64">
        <v>0</v>
      </c>
      <c r="Q44" s="64">
        <v>0</v>
      </c>
      <c r="R44" s="64">
        <v>0</v>
      </c>
      <c r="S44" s="64">
        <f>K44</f>
        <v>194751</v>
      </c>
      <c r="T44" s="17"/>
      <c r="U44" s="17"/>
      <c r="V44" s="17"/>
      <c r="W44" s="17"/>
      <c r="X44" s="17"/>
      <c r="Y44" s="17"/>
      <c r="Z44" s="1" t="b">
        <f t="shared" si="5"/>
        <v>1</v>
      </c>
      <c r="AA44" s="18">
        <f t="shared" si="1"/>
        <v>0.7</v>
      </c>
      <c r="AB44" s="19" t="b">
        <f t="shared" si="3"/>
        <v>1</v>
      </c>
      <c r="AC44" s="19" t="b">
        <f t="shared" si="2"/>
        <v>1</v>
      </c>
    </row>
    <row r="45" spans="1:29" ht="24" x14ac:dyDescent="0.25">
      <c r="A45" s="53">
        <v>43</v>
      </c>
      <c r="B45" s="54" t="s">
        <v>135</v>
      </c>
      <c r="C45" s="55" t="s">
        <v>51</v>
      </c>
      <c r="D45" s="58" t="s">
        <v>65</v>
      </c>
      <c r="E45" s="57">
        <v>2602</v>
      </c>
      <c r="F45" s="58" t="s">
        <v>136</v>
      </c>
      <c r="G45" s="56" t="s">
        <v>27</v>
      </c>
      <c r="H45" s="70">
        <v>0.52500000000000002</v>
      </c>
      <c r="I45" s="58" t="s">
        <v>67</v>
      </c>
      <c r="J45" s="60">
        <v>636726.11</v>
      </c>
      <c r="K45" s="61">
        <v>509380</v>
      </c>
      <c r="L45" s="61">
        <v>127346.11</v>
      </c>
      <c r="M45" s="62">
        <v>0.8</v>
      </c>
      <c r="N45" s="63">
        <v>0</v>
      </c>
      <c r="O45" s="63">
        <v>0</v>
      </c>
      <c r="P45" s="64">
        <v>0</v>
      </c>
      <c r="Q45" s="64">
        <v>0</v>
      </c>
      <c r="R45" s="64">
        <v>0</v>
      </c>
      <c r="S45" s="64">
        <f t="shared" si="4"/>
        <v>509380</v>
      </c>
      <c r="T45" s="17"/>
      <c r="U45" s="17"/>
      <c r="V45" s="17"/>
      <c r="W45" s="17"/>
      <c r="X45" s="17"/>
      <c r="Y45" s="17"/>
      <c r="Z45" s="1" t="b">
        <f t="shared" si="5"/>
        <v>1</v>
      </c>
      <c r="AA45" s="18">
        <f t="shared" si="1"/>
        <v>0.8</v>
      </c>
      <c r="AB45" s="19" t="b">
        <f t="shared" si="3"/>
        <v>1</v>
      </c>
      <c r="AC45" s="19" t="b">
        <f t="shared" si="2"/>
        <v>1</v>
      </c>
    </row>
    <row r="46" spans="1:29" ht="24" x14ac:dyDescent="0.25">
      <c r="A46" s="53">
        <v>44</v>
      </c>
      <c r="B46" s="54" t="s">
        <v>137</v>
      </c>
      <c r="C46" s="55" t="s">
        <v>51</v>
      </c>
      <c r="D46" s="58" t="s">
        <v>65</v>
      </c>
      <c r="E46" s="57">
        <v>2602</v>
      </c>
      <c r="F46" s="58" t="s">
        <v>138</v>
      </c>
      <c r="G46" s="56" t="s">
        <v>27</v>
      </c>
      <c r="H46" s="70">
        <v>0.2</v>
      </c>
      <c r="I46" s="58" t="s">
        <v>67</v>
      </c>
      <c r="J46" s="60">
        <v>221215.5</v>
      </c>
      <c r="K46" s="61">
        <v>176972</v>
      </c>
      <c r="L46" s="61">
        <v>44243.5</v>
      </c>
      <c r="M46" s="62">
        <v>0.8</v>
      </c>
      <c r="N46" s="63">
        <v>0</v>
      </c>
      <c r="O46" s="63">
        <v>0</v>
      </c>
      <c r="P46" s="64">
        <v>0</v>
      </c>
      <c r="Q46" s="64">
        <v>0</v>
      </c>
      <c r="R46" s="64">
        <v>0</v>
      </c>
      <c r="S46" s="64">
        <f>K46</f>
        <v>176972</v>
      </c>
      <c r="T46" s="17"/>
      <c r="U46" s="17"/>
      <c r="V46" s="17"/>
      <c r="W46" s="17"/>
      <c r="X46" s="17"/>
      <c r="Y46" s="17"/>
      <c r="Z46" s="1" t="b">
        <f t="shared" si="5"/>
        <v>1</v>
      </c>
      <c r="AA46" s="18">
        <f t="shared" si="1"/>
        <v>0.8</v>
      </c>
      <c r="AB46" s="19" t="b">
        <f t="shared" si="3"/>
        <v>1</v>
      </c>
      <c r="AC46" s="19" t="b">
        <f t="shared" si="2"/>
        <v>1</v>
      </c>
    </row>
    <row r="47" spans="1:29" ht="24" x14ac:dyDescent="0.25">
      <c r="A47" s="53">
        <v>45</v>
      </c>
      <c r="B47" s="54" t="s">
        <v>139</v>
      </c>
      <c r="C47" s="55" t="s">
        <v>51</v>
      </c>
      <c r="D47" s="58" t="s">
        <v>25</v>
      </c>
      <c r="E47" s="57">
        <v>2609</v>
      </c>
      <c r="F47" s="58" t="s">
        <v>140</v>
      </c>
      <c r="G47" s="56" t="s">
        <v>75</v>
      </c>
      <c r="H47" s="70">
        <v>0.1</v>
      </c>
      <c r="I47" s="58" t="s">
        <v>67</v>
      </c>
      <c r="J47" s="60">
        <v>108387.62</v>
      </c>
      <c r="K47" s="61">
        <v>86710</v>
      </c>
      <c r="L47" s="61">
        <v>21677.62</v>
      </c>
      <c r="M47" s="62">
        <v>0.8</v>
      </c>
      <c r="N47" s="63">
        <v>0</v>
      </c>
      <c r="O47" s="63">
        <v>0</v>
      </c>
      <c r="P47" s="64">
        <v>0</v>
      </c>
      <c r="Q47" s="64">
        <v>0</v>
      </c>
      <c r="R47" s="64">
        <v>0</v>
      </c>
      <c r="S47" s="64">
        <f t="shared" si="4"/>
        <v>86710</v>
      </c>
      <c r="T47" s="17"/>
      <c r="U47" s="17"/>
      <c r="V47" s="17"/>
      <c r="W47" s="17"/>
      <c r="X47" s="17"/>
      <c r="Y47" s="17"/>
      <c r="Z47" s="1" t="b">
        <f t="shared" si="5"/>
        <v>1</v>
      </c>
      <c r="AA47" s="18">
        <f t="shared" si="1"/>
        <v>0.8</v>
      </c>
      <c r="AB47" s="19" t="b">
        <f t="shared" si="3"/>
        <v>1</v>
      </c>
      <c r="AC47" s="19" t="b">
        <f t="shared" si="2"/>
        <v>1</v>
      </c>
    </row>
    <row r="48" spans="1:29" ht="24" x14ac:dyDescent="0.25">
      <c r="A48" s="53">
        <v>46</v>
      </c>
      <c r="B48" s="54" t="s">
        <v>141</v>
      </c>
      <c r="C48" s="55" t="s">
        <v>51</v>
      </c>
      <c r="D48" s="56" t="s">
        <v>73</v>
      </c>
      <c r="E48" s="57">
        <v>2608</v>
      </c>
      <c r="F48" s="58" t="s">
        <v>142</v>
      </c>
      <c r="G48" s="56" t="s">
        <v>75</v>
      </c>
      <c r="H48" s="70">
        <v>1.458</v>
      </c>
      <c r="I48" s="58" t="s">
        <v>67</v>
      </c>
      <c r="J48" s="60">
        <v>773736.5</v>
      </c>
      <c r="K48" s="61">
        <v>541615</v>
      </c>
      <c r="L48" s="61">
        <v>232121.5</v>
      </c>
      <c r="M48" s="62">
        <v>0.7</v>
      </c>
      <c r="N48" s="63">
        <v>0</v>
      </c>
      <c r="O48" s="63">
        <v>0</v>
      </c>
      <c r="P48" s="64">
        <v>0</v>
      </c>
      <c r="Q48" s="64">
        <v>0</v>
      </c>
      <c r="R48" s="64">
        <v>0</v>
      </c>
      <c r="S48" s="64">
        <f t="shared" si="4"/>
        <v>541615</v>
      </c>
      <c r="T48" s="17"/>
      <c r="U48" s="17"/>
      <c r="V48" s="17"/>
      <c r="W48" s="17"/>
      <c r="X48" s="17"/>
      <c r="Y48" s="17"/>
      <c r="Z48" s="1" t="b">
        <f t="shared" si="5"/>
        <v>1</v>
      </c>
      <c r="AA48" s="18">
        <f t="shared" si="1"/>
        <v>0.7</v>
      </c>
      <c r="AB48" s="19" t="b">
        <f t="shared" si="3"/>
        <v>1</v>
      </c>
      <c r="AC48" s="19" t="b">
        <f t="shared" si="2"/>
        <v>1</v>
      </c>
    </row>
    <row r="49" spans="1:29" ht="36" x14ac:dyDescent="0.25">
      <c r="A49" s="53">
        <v>47</v>
      </c>
      <c r="B49" s="54" t="s">
        <v>143</v>
      </c>
      <c r="C49" s="55" t="s">
        <v>51</v>
      </c>
      <c r="D49" s="56" t="s">
        <v>80</v>
      </c>
      <c r="E49" s="57">
        <v>2612</v>
      </c>
      <c r="F49" s="58" t="s">
        <v>144</v>
      </c>
      <c r="G49" s="56" t="s">
        <v>27</v>
      </c>
      <c r="H49" s="70">
        <v>0.995</v>
      </c>
      <c r="I49" s="58" t="s">
        <v>82</v>
      </c>
      <c r="J49" s="60">
        <v>1889105.96</v>
      </c>
      <c r="K49" s="61">
        <v>1511284</v>
      </c>
      <c r="L49" s="61">
        <f>J49-K49</f>
        <v>377821.95999999996</v>
      </c>
      <c r="M49" s="62">
        <v>0.8</v>
      </c>
      <c r="N49" s="63">
        <v>0</v>
      </c>
      <c r="O49" s="63">
        <v>0</v>
      </c>
      <c r="P49" s="64">
        <v>0</v>
      </c>
      <c r="Q49" s="64">
        <v>0</v>
      </c>
      <c r="R49" s="64">
        <v>0</v>
      </c>
      <c r="S49" s="64">
        <f t="shared" si="4"/>
        <v>1511284</v>
      </c>
      <c r="T49" s="17"/>
      <c r="U49" s="17"/>
      <c r="V49" s="17"/>
      <c r="W49" s="17"/>
      <c r="X49" s="17"/>
      <c r="Y49" s="17"/>
      <c r="Z49" s="1" t="b">
        <f t="shared" si="5"/>
        <v>1</v>
      </c>
      <c r="AA49" s="18">
        <f t="shared" si="1"/>
        <v>0.8</v>
      </c>
      <c r="AB49" s="19" t="b">
        <f t="shared" si="3"/>
        <v>1</v>
      </c>
      <c r="AC49" s="19" t="b">
        <f t="shared" si="2"/>
        <v>1</v>
      </c>
    </row>
    <row r="50" spans="1:29" ht="24" x14ac:dyDescent="0.25">
      <c r="A50" s="53">
        <v>48</v>
      </c>
      <c r="B50" s="54" t="s">
        <v>145</v>
      </c>
      <c r="C50" s="55" t="s">
        <v>51</v>
      </c>
      <c r="D50" s="56" t="s">
        <v>73</v>
      </c>
      <c r="E50" s="57">
        <v>2608</v>
      </c>
      <c r="F50" s="58" t="s">
        <v>146</v>
      </c>
      <c r="G50" s="56" t="s">
        <v>27</v>
      </c>
      <c r="H50" s="70">
        <v>0.99</v>
      </c>
      <c r="I50" s="58" t="s">
        <v>67</v>
      </c>
      <c r="J50" s="60">
        <v>704902.26</v>
      </c>
      <c r="K50" s="61">
        <v>493431</v>
      </c>
      <c r="L50" s="61">
        <v>211471.26</v>
      </c>
      <c r="M50" s="62">
        <v>0.7</v>
      </c>
      <c r="N50" s="63">
        <v>0</v>
      </c>
      <c r="O50" s="63">
        <v>0</v>
      </c>
      <c r="P50" s="64">
        <v>0</v>
      </c>
      <c r="Q50" s="64">
        <v>0</v>
      </c>
      <c r="R50" s="64">
        <v>0</v>
      </c>
      <c r="S50" s="64">
        <f t="shared" si="4"/>
        <v>493431</v>
      </c>
      <c r="T50" s="17"/>
      <c r="U50" s="17"/>
      <c r="V50" s="17"/>
      <c r="W50" s="17"/>
      <c r="X50" s="17"/>
      <c r="Y50" s="17"/>
      <c r="Z50" s="1" t="b">
        <f t="shared" si="5"/>
        <v>1</v>
      </c>
      <c r="AA50" s="18">
        <f t="shared" si="1"/>
        <v>0.7</v>
      </c>
      <c r="AB50" s="19" t="b">
        <f t="shared" si="3"/>
        <v>1</v>
      </c>
      <c r="AC50" s="19" t="b">
        <f t="shared" si="2"/>
        <v>1</v>
      </c>
    </row>
    <row r="51" spans="1:29" ht="24" x14ac:dyDescent="0.25">
      <c r="A51" s="53">
        <v>49</v>
      </c>
      <c r="B51" s="54" t="s">
        <v>147</v>
      </c>
      <c r="C51" s="55" t="s">
        <v>51</v>
      </c>
      <c r="D51" s="56" t="s">
        <v>84</v>
      </c>
      <c r="E51" s="57">
        <v>2605</v>
      </c>
      <c r="F51" s="58" t="s">
        <v>148</v>
      </c>
      <c r="G51" s="56" t="s">
        <v>27</v>
      </c>
      <c r="H51" s="70">
        <v>0.99</v>
      </c>
      <c r="I51" s="58" t="s">
        <v>67</v>
      </c>
      <c r="J51" s="60">
        <v>722826.72</v>
      </c>
      <c r="K51" s="61">
        <v>505978</v>
      </c>
      <c r="L51" s="61">
        <v>216848.72</v>
      </c>
      <c r="M51" s="62">
        <v>0.7</v>
      </c>
      <c r="N51" s="63">
        <v>0</v>
      </c>
      <c r="O51" s="63">
        <v>0</v>
      </c>
      <c r="P51" s="64">
        <v>0</v>
      </c>
      <c r="Q51" s="64">
        <v>0</v>
      </c>
      <c r="R51" s="64">
        <v>0</v>
      </c>
      <c r="S51" s="64">
        <f t="shared" si="4"/>
        <v>505978</v>
      </c>
      <c r="T51" s="17"/>
      <c r="U51" s="17"/>
      <c r="V51" s="17"/>
      <c r="W51" s="17"/>
      <c r="X51" s="17"/>
      <c r="Y51" s="17"/>
      <c r="Z51" s="1" t="b">
        <f t="shared" si="5"/>
        <v>1</v>
      </c>
      <c r="AA51" s="18">
        <f t="shared" si="1"/>
        <v>0.7</v>
      </c>
      <c r="AB51" s="19" t="b">
        <f t="shared" si="3"/>
        <v>1</v>
      </c>
      <c r="AC51" s="19" t="b">
        <f t="shared" si="2"/>
        <v>1</v>
      </c>
    </row>
    <row r="52" spans="1:29" ht="48" x14ac:dyDescent="0.25">
      <c r="A52" s="53">
        <v>50</v>
      </c>
      <c r="B52" s="54" t="s">
        <v>149</v>
      </c>
      <c r="C52" s="55" t="s">
        <v>51</v>
      </c>
      <c r="D52" s="56" t="s">
        <v>56</v>
      </c>
      <c r="E52" s="57">
        <v>2606</v>
      </c>
      <c r="F52" s="58" t="s">
        <v>150</v>
      </c>
      <c r="G52" s="56" t="s">
        <v>75</v>
      </c>
      <c r="H52" s="70">
        <v>0.88</v>
      </c>
      <c r="I52" s="58" t="s">
        <v>58</v>
      </c>
      <c r="J52" s="60">
        <v>486248.46</v>
      </c>
      <c r="K52" s="61">
        <v>340373</v>
      </c>
      <c r="L52" s="61">
        <v>145875.46</v>
      </c>
      <c r="M52" s="62">
        <v>0.7</v>
      </c>
      <c r="N52" s="63">
        <v>0</v>
      </c>
      <c r="O52" s="63">
        <v>0</v>
      </c>
      <c r="P52" s="64">
        <v>0</v>
      </c>
      <c r="Q52" s="64">
        <v>0</v>
      </c>
      <c r="R52" s="64">
        <v>0</v>
      </c>
      <c r="S52" s="64">
        <f t="shared" si="4"/>
        <v>340373</v>
      </c>
      <c r="T52" s="17"/>
      <c r="U52" s="17"/>
      <c r="V52" s="17"/>
      <c r="W52" s="17"/>
      <c r="X52" s="17"/>
      <c r="Y52" s="17"/>
      <c r="Z52" s="1" t="b">
        <f t="shared" si="5"/>
        <v>1</v>
      </c>
      <c r="AA52" s="18">
        <f t="shared" si="1"/>
        <v>0.7</v>
      </c>
      <c r="AB52" s="19" t="b">
        <f t="shared" si="3"/>
        <v>1</v>
      </c>
      <c r="AC52" s="19" t="b">
        <f t="shared" si="2"/>
        <v>1</v>
      </c>
    </row>
    <row r="53" spans="1:29" ht="24" x14ac:dyDescent="0.25">
      <c r="A53" s="53">
        <v>51</v>
      </c>
      <c r="B53" s="54" t="s">
        <v>151</v>
      </c>
      <c r="C53" s="55" t="s">
        <v>51</v>
      </c>
      <c r="D53" s="56" t="s">
        <v>20</v>
      </c>
      <c r="E53" s="57">
        <v>2604</v>
      </c>
      <c r="F53" s="58" t="s">
        <v>152</v>
      </c>
      <c r="G53" s="56" t="s">
        <v>75</v>
      </c>
      <c r="H53" s="70">
        <v>0.8</v>
      </c>
      <c r="I53" s="58" t="s">
        <v>54</v>
      </c>
      <c r="J53" s="60">
        <v>1451003.17</v>
      </c>
      <c r="K53" s="61">
        <v>1015702</v>
      </c>
      <c r="L53" s="61">
        <v>435301.16999999993</v>
      </c>
      <c r="M53" s="62">
        <v>0.7</v>
      </c>
      <c r="N53" s="63">
        <v>0</v>
      </c>
      <c r="O53" s="63">
        <v>0</v>
      </c>
      <c r="P53" s="64">
        <v>0</v>
      </c>
      <c r="Q53" s="64">
        <v>0</v>
      </c>
      <c r="R53" s="64">
        <v>0</v>
      </c>
      <c r="S53" s="64">
        <f t="shared" si="4"/>
        <v>1015702</v>
      </c>
      <c r="T53" s="17"/>
      <c r="U53" s="17"/>
      <c r="V53" s="17"/>
      <c r="W53" s="17"/>
      <c r="X53" s="17"/>
      <c r="Y53" s="17"/>
      <c r="Z53" s="1" t="b">
        <f t="shared" si="5"/>
        <v>1</v>
      </c>
      <c r="AA53" s="18">
        <f t="shared" si="1"/>
        <v>0.7</v>
      </c>
      <c r="AB53" s="19" t="b">
        <f t="shared" si="3"/>
        <v>1</v>
      </c>
      <c r="AC53" s="19" t="b">
        <f t="shared" si="2"/>
        <v>1</v>
      </c>
    </row>
    <row r="54" spans="1:29" ht="36" x14ac:dyDescent="0.25">
      <c r="A54" s="53">
        <v>52</v>
      </c>
      <c r="B54" s="71" t="s">
        <v>153</v>
      </c>
      <c r="C54" s="55"/>
      <c r="D54" s="56" t="s">
        <v>73</v>
      </c>
      <c r="E54" s="57">
        <v>2608</v>
      </c>
      <c r="F54" s="58" t="s">
        <v>154</v>
      </c>
      <c r="G54" s="56" t="s">
        <v>75</v>
      </c>
      <c r="H54" s="70"/>
      <c r="I54" s="58" t="s">
        <v>67</v>
      </c>
      <c r="J54" s="60"/>
      <c r="K54" s="61"/>
      <c r="L54" s="61"/>
      <c r="M54" s="62">
        <v>0.7</v>
      </c>
      <c r="N54" s="63"/>
      <c r="O54" s="63"/>
      <c r="P54" s="64"/>
      <c r="Q54" s="64"/>
      <c r="R54" s="64"/>
      <c r="S54" s="64"/>
      <c r="T54" s="72"/>
      <c r="U54" s="17"/>
      <c r="V54" s="17"/>
      <c r="W54" s="17"/>
      <c r="X54" s="17"/>
      <c r="Y54" s="17"/>
      <c r="Z54" s="1" t="b">
        <f t="shared" si="5"/>
        <v>1</v>
      </c>
      <c r="AA54" s="18" t="e">
        <f t="shared" si="1"/>
        <v>#DIV/0!</v>
      </c>
      <c r="AB54" s="19" t="e">
        <f t="shared" si="3"/>
        <v>#DIV/0!</v>
      </c>
      <c r="AC54" s="19" t="b">
        <f t="shared" si="2"/>
        <v>1</v>
      </c>
    </row>
    <row r="55" spans="1:29" ht="48" x14ac:dyDescent="0.25">
      <c r="A55" s="53">
        <v>53</v>
      </c>
      <c r="B55" s="73" t="s">
        <v>155</v>
      </c>
      <c r="C55" s="55"/>
      <c r="D55" s="58" t="s">
        <v>132</v>
      </c>
      <c r="E55" s="74">
        <v>2601</v>
      </c>
      <c r="F55" s="58" t="s">
        <v>156</v>
      </c>
      <c r="G55" s="58" t="s">
        <v>27</v>
      </c>
      <c r="H55" s="59"/>
      <c r="I55" s="58" t="s">
        <v>157</v>
      </c>
      <c r="J55" s="60"/>
      <c r="K55" s="60"/>
      <c r="L55" s="60"/>
      <c r="M55" s="75">
        <v>0.7</v>
      </c>
      <c r="N55" s="63"/>
      <c r="O55" s="63"/>
      <c r="P55" s="64"/>
      <c r="Q55" s="64"/>
      <c r="R55" s="64"/>
      <c r="S55" s="65"/>
      <c r="T55" s="76"/>
      <c r="U55" s="76"/>
      <c r="V55" s="76"/>
      <c r="W55" s="76"/>
      <c r="X55" s="76"/>
      <c r="Y55" s="76"/>
      <c r="Z55" s="1" t="b">
        <f t="shared" ref="Z55:Z87" si="6">K55=SUM(N55:Y55)</f>
        <v>1</v>
      </c>
      <c r="AA55" s="18" t="e">
        <f t="shared" si="1"/>
        <v>#DIV/0!</v>
      </c>
      <c r="AB55" s="19" t="e">
        <f>AA55=M55</f>
        <v>#DIV/0!</v>
      </c>
      <c r="AC55" s="19" t="b">
        <f t="shared" si="2"/>
        <v>1</v>
      </c>
    </row>
    <row r="56" spans="1:29" ht="36" x14ac:dyDescent="0.25">
      <c r="A56" s="53">
        <v>54</v>
      </c>
      <c r="B56" s="77" t="s">
        <v>158</v>
      </c>
      <c r="C56" s="55" t="s">
        <v>51</v>
      </c>
      <c r="D56" s="56" t="s">
        <v>25</v>
      </c>
      <c r="E56" s="57">
        <v>2609</v>
      </c>
      <c r="F56" s="58" t="s">
        <v>159</v>
      </c>
      <c r="G56" s="56" t="s">
        <v>27</v>
      </c>
      <c r="H56" s="70">
        <v>0.55000000000000004</v>
      </c>
      <c r="I56" s="58" t="s">
        <v>67</v>
      </c>
      <c r="J56" s="60">
        <v>467184.84</v>
      </c>
      <c r="K56" s="61">
        <v>373747</v>
      </c>
      <c r="L56" s="61">
        <f>J56-K56</f>
        <v>93437.840000000026</v>
      </c>
      <c r="M56" s="62">
        <v>0.8</v>
      </c>
      <c r="N56" s="63">
        <v>0</v>
      </c>
      <c r="O56" s="63">
        <v>0</v>
      </c>
      <c r="P56" s="64">
        <v>0</v>
      </c>
      <c r="Q56" s="64">
        <v>0</v>
      </c>
      <c r="R56" s="64">
        <v>0</v>
      </c>
      <c r="S56" s="64">
        <f>K56</f>
        <v>373747</v>
      </c>
      <c r="T56" s="76"/>
      <c r="U56" s="76"/>
      <c r="V56" s="76"/>
      <c r="W56" s="76"/>
      <c r="X56" s="76"/>
      <c r="Y56" s="76"/>
      <c r="Z56" s="1" t="b">
        <f t="shared" si="6"/>
        <v>1</v>
      </c>
      <c r="AA56" s="18">
        <f t="shared" si="1"/>
        <v>0.8</v>
      </c>
      <c r="AB56" s="19" t="b">
        <f>AA56=M56</f>
        <v>1</v>
      </c>
      <c r="AC56" s="19" t="b">
        <f t="shared" si="2"/>
        <v>1</v>
      </c>
    </row>
    <row r="57" spans="1:29" ht="36" x14ac:dyDescent="0.25">
      <c r="A57" s="53">
        <v>55</v>
      </c>
      <c r="B57" s="54" t="s">
        <v>160</v>
      </c>
      <c r="C57" s="78" t="s">
        <v>51</v>
      </c>
      <c r="D57" s="56" t="s">
        <v>56</v>
      </c>
      <c r="E57" s="57">
        <v>2606</v>
      </c>
      <c r="F57" s="79" t="s">
        <v>161</v>
      </c>
      <c r="G57" s="56" t="s">
        <v>75</v>
      </c>
      <c r="H57" s="70">
        <v>0.52</v>
      </c>
      <c r="I57" s="79" t="s">
        <v>58</v>
      </c>
      <c r="J57" s="60">
        <v>293724.27</v>
      </c>
      <c r="K57" s="61">
        <v>205606</v>
      </c>
      <c r="L57" s="61">
        <v>88118.27</v>
      </c>
      <c r="M57" s="62">
        <v>0.7</v>
      </c>
      <c r="N57" s="80">
        <v>0</v>
      </c>
      <c r="O57" s="80">
        <v>0</v>
      </c>
      <c r="P57" s="81">
        <v>0</v>
      </c>
      <c r="Q57" s="81">
        <v>0</v>
      </c>
      <c r="R57" s="81">
        <v>0</v>
      </c>
      <c r="S57" s="65">
        <f>K57</f>
        <v>205606</v>
      </c>
      <c r="T57" s="76"/>
      <c r="U57" s="76"/>
      <c r="V57" s="76"/>
      <c r="W57" s="76"/>
      <c r="X57" s="76"/>
      <c r="Y57" s="76"/>
      <c r="Z57" s="1" t="b">
        <f t="shared" si="6"/>
        <v>1</v>
      </c>
      <c r="AA57" s="18">
        <f t="shared" si="1"/>
        <v>0.7</v>
      </c>
      <c r="AB57" s="19" t="b">
        <f t="shared" ref="AB57:AB83" si="7">AA57=M57</f>
        <v>1</v>
      </c>
      <c r="AC57" s="19" t="b">
        <f t="shared" si="2"/>
        <v>1</v>
      </c>
    </row>
    <row r="58" spans="1:29" ht="24" x14ac:dyDescent="0.25">
      <c r="A58" s="53">
        <v>56</v>
      </c>
      <c r="B58" s="77" t="s">
        <v>162</v>
      </c>
      <c r="C58" s="55" t="s">
        <v>51</v>
      </c>
      <c r="D58" s="56" t="s">
        <v>69</v>
      </c>
      <c r="E58" s="57">
        <v>2607</v>
      </c>
      <c r="F58" s="58" t="s">
        <v>163</v>
      </c>
      <c r="G58" s="56" t="s">
        <v>75</v>
      </c>
      <c r="H58" s="70">
        <v>0.42799999999999999</v>
      </c>
      <c r="I58" s="58" t="s">
        <v>118</v>
      </c>
      <c r="J58" s="60">
        <v>3768987.04</v>
      </c>
      <c r="K58" s="61">
        <f>2638290</f>
        <v>2638290</v>
      </c>
      <c r="L58" s="61">
        <f>J58-K58</f>
        <v>1130697.04</v>
      </c>
      <c r="M58" s="62">
        <v>0.7</v>
      </c>
      <c r="N58" s="63">
        <v>0</v>
      </c>
      <c r="O58" s="63">
        <v>0</v>
      </c>
      <c r="P58" s="64">
        <v>0</v>
      </c>
      <c r="Q58" s="64">
        <v>0</v>
      </c>
      <c r="R58" s="64">
        <v>0</v>
      </c>
      <c r="S58" s="65">
        <f>K58</f>
        <v>2638290</v>
      </c>
      <c r="T58" s="76"/>
      <c r="U58" s="76"/>
      <c r="V58" s="76"/>
      <c r="W58" s="76"/>
      <c r="X58" s="76"/>
      <c r="Y58" s="76"/>
      <c r="Z58" s="1" t="b">
        <f t="shared" si="6"/>
        <v>1</v>
      </c>
      <c r="AA58" s="18">
        <f t="shared" si="1"/>
        <v>0.7</v>
      </c>
      <c r="AB58" s="19" t="b">
        <f t="shared" si="7"/>
        <v>1</v>
      </c>
      <c r="AC58" s="19" t="b">
        <f t="shared" si="2"/>
        <v>1</v>
      </c>
    </row>
    <row r="59" spans="1:29" ht="24" x14ac:dyDescent="0.25">
      <c r="A59" s="53">
        <v>57</v>
      </c>
      <c r="B59" s="54" t="s">
        <v>164</v>
      </c>
      <c r="C59" s="78" t="s">
        <v>51</v>
      </c>
      <c r="D59" s="56" t="s">
        <v>25</v>
      </c>
      <c r="E59" s="57">
        <v>2609</v>
      </c>
      <c r="F59" s="79" t="s">
        <v>165</v>
      </c>
      <c r="G59" s="56" t="s">
        <v>75</v>
      </c>
      <c r="H59" s="70">
        <v>0.15</v>
      </c>
      <c r="I59" s="79" t="s">
        <v>67</v>
      </c>
      <c r="J59" s="60">
        <v>241838.98</v>
      </c>
      <c r="K59" s="61">
        <v>193471</v>
      </c>
      <c r="L59" s="61">
        <v>48367.98000000001</v>
      </c>
      <c r="M59" s="62">
        <v>0.8</v>
      </c>
      <c r="N59" s="80">
        <v>0</v>
      </c>
      <c r="O59" s="80">
        <v>0</v>
      </c>
      <c r="P59" s="81">
        <v>0</v>
      </c>
      <c r="Q59" s="81">
        <v>0</v>
      </c>
      <c r="R59" s="81">
        <v>0</v>
      </c>
      <c r="S59" s="65">
        <v>193471</v>
      </c>
      <c r="T59" s="76"/>
      <c r="U59" s="76"/>
      <c r="V59" s="76"/>
      <c r="W59" s="76"/>
      <c r="X59" s="76"/>
      <c r="Y59" s="76"/>
      <c r="Z59" s="1" t="b">
        <f t="shared" si="6"/>
        <v>1</v>
      </c>
      <c r="AA59" s="18">
        <f t="shared" si="1"/>
        <v>0.8</v>
      </c>
      <c r="AB59" s="19" t="b">
        <f t="shared" si="7"/>
        <v>1</v>
      </c>
      <c r="AC59" s="19" t="b">
        <f t="shared" si="2"/>
        <v>1</v>
      </c>
    </row>
    <row r="60" spans="1:29" ht="28.5" customHeight="1" x14ac:dyDescent="0.25">
      <c r="A60" s="53">
        <v>58</v>
      </c>
      <c r="B60" s="54" t="s">
        <v>166</v>
      </c>
      <c r="C60" s="78" t="s">
        <v>51</v>
      </c>
      <c r="D60" s="56" t="s">
        <v>132</v>
      </c>
      <c r="E60" s="57">
        <v>2601</v>
      </c>
      <c r="F60" s="79" t="s">
        <v>167</v>
      </c>
      <c r="G60" s="56" t="s">
        <v>27</v>
      </c>
      <c r="H60" s="70">
        <v>2.7650000000000001</v>
      </c>
      <c r="I60" s="79" t="s">
        <v>168</v>
      </c>
      <c r="J60" s="60">
        <v>1755095.31</v>
      </c>
      <c r="K60" s="61">
        <v>1228566</v>
      </c>
      <c r="L60" s="61">
        <v>526529.31000000006</v>
      </c>
      <c r="M60" s="62">
        <v>0.7</v>
      </c>
      <c r="N60" s="80">
        <v>0</v>
      </c>
      <c r="O60" s="80">
        <v>0</v>
      </c>
      <c r="P60" s="81">
        <v>0</v>
      </c>
      <c r="Q60" s="81">
        <v>0</v>
      </c>
      <c r="R60" s="81">
        <v>0</v>
      </c>
      <c r="S60" s="65">
        <f>K60</f>
        <v>1228566</v>
      </c>
      <c r="T60" s="76"/>
      <c r="U60" s="76"/>
      <c r="V60" s="76"/>
      <c r="W60" s="76"/>
      <c r="X60" s="76"/>
      <c r="Y60" s="76"/>
      <c r="Z60" s="1" t="b">
        <f t="shared" si="6"/>
        <v>1</v>
      </c>
      <c r="AA60" s="18">
        <f t="shared" si="1"/>
        <v>0.7</v>
      </c>
      <c r="AB60" s="19" t="b">
        <f t="shared" si="7"/>
        <v>1</v>
      </c>
      <c r="AC60" s="19" t="b">
        <f t="shared" si="2"/>
        <v>1</v>
      </c>
    </row>
    <row r="61" spans="1:29" ht="24" x14ac:dyDescent="0.25">
      <c r="A61" s="53">
        <v>59</v>
      </c>
      <c r="B61" s="77" t="s">
        <v>169</v>
      </c>
      <c r="C61" s="78" t="s">
        <v>51</v>
      </c>
      <c r="D61" s="56" t="s">
        <v>73</v>
      </c>
      <c r="E61" s="57">
        <v>2608</v>
      </c>
      <c r="F61" s="79" t="s">
        <v>170</v>
      </c>
      <c r="G61" s="56" t="s">
        <v>75</v>
      </c>
      <c r="H61" s="70">
        <v>2.2000000000000002</v>
      </c>
      <c r="I61" s="79" t="s">
        <v>67</v>
      </c>
      <c r="J61" s="60">
        <v>1645235.82</v>
      </c>
      <c r="K61" s="61">
        <v>1151665</v>
      </c>
      <c r="L61" s="61">
        <f>J61-K61</f>
        <v>493570.82000000007</v>
      </c>
      <c r="M61" s="62">
        <v>0.7</v>
      </c>
      <c r="N61" s="80">
        <v>0</v>
      </c>
      <c r="O61" s="80">
        <v>0</v>
      </c>
      <c r="P61" s="81">
        <v>0</v>
      </c>
      <c r="Q61" s="81">
        <v>0</v>
      </c>
      <c r="R61" s="81">
        <v>0</v>
      </c>
      <c r="S61" s="65">
        <f>K61</f>
        <v>1151665</v>
      </c>
      <c r="T61" s="76"/>
      <c r="U61" s="76"/>
      <c r="V61" s="76"/>
      <c r="W61" s="76"/>
      <c r="X61" s="76"/>
      <c r="Y61" s="76"/>
      <c r="Z61" s="1" t="b">
        <f t="shared" si="6"/>
        <v>1</v>
      </c>
      <c r="AA61" s="18">
        <f t="shared" si="1"/>
        <v>0.7</v>
      </c>
      <c r="AB61" s="19" t="b">
        <f t="shared" si="7"/>
        <v>1</v>
      </c>
      <c r="AC61" s="19" t="b">
        <f t="shared" si="2"/>
        <v>1</v>
      </c>
    </row>
    <row r="62" spans="1:29" ht="36" x14ac:dyDescent="0.25">
      <c r="A62" s="53">
        <v>60</v>
      </c>
      <c r="B62" s="82" t="s">
        <v>171</v>
      </c>
      <c r="C62" s="78"/>
      <c r="D62" s="56" t="s">
        <v>73</v>
      </c>
      <c r="E62" s="57">
        <v>2608</v>
      </c>
      <c r="F62" s="58" t="s">
        <v>172</v>
      </c>
      <c r="G62" s="56" t="s">
        <v>75</v>
      </c>
      <c r="H62" s="70"/>
      <c r="I62" s="79" t="s">
        <v>67</v>
      </c>
      <c r="J62" s="60"/>
      <c r="K62" s="61"/>
      <c r="L62" s="61"/>
      <c r="M62" s="62">
        <v>0.7</v>
      </c>
      <c r="N62" s="80"/>
      <c r="O62" s="80"/>
      <c r="P62" s="81"/>
      <c r="Q62" s="81"/>
      <c r="R62" s="81"/>
      <c r="S62" s="65"/>
      <c r="T62" s="76"/>
      <c r="U62" s="76"/>
      <c r="V62" s="76"/>
      <c r="W62" s="76"/>
      <c r="X62" s="76"/>
      <c r="Y62" s="76"/>
      <c r="Z62" s="1" t="b">
        <f t="shared" si="6"/>
        <v>1</v>
      </c>
      <c r="AA62" s="18" t="e">
        <f t="shared" si="1"/>
        <v>#DIV/0!</v>
      </c>
      <c r="AB62" s="19" t="e">
        <f t="shared" si="7"/>
        <v>#DIV/0!</v>
      </c>
      <c r="AC62" s="19" t="b">
        <f t="shared" si="2"/>
        <v>1</v>
      </c>
    </row>
    <row r="63" spans="1:29" ht="48" x14ac:dyDescent="0.25">
      <c r="A63" s="53">
        <v>61</v>
      </c>
      <c r="B63" s="82" t="s">
        <v>173</v>
      </c>
      <c r="C63" s="78"/>
      <c r="D63" s="56" t="s">
        <v>25</v>
      </c>
      <c r="E63" s="57" t="s">
        <v>174</v>
      </c>
      <c r="F63" s="79" t="s">
        <v>175</v>
      </c>
      <c r="G63" s="56" t="s">
        <v>27</v>
      </c>
      <c r="H63" s="70"/>
      <c r="I63" s="79" t="s">
        <v>67</v>
      </c>
      <c r="J63" s="60"/>
      <c r="K63" s="61"/>
      <c r="L63" s="61"/>
      <c r="M63" s="62">
        <v>0.8</v>
      </c>
      <c r="N63" s="80"/>
      <c r="O63" s="80"/>
      <c r="P63" s="81"/>
      <c r="Q63" s="81"/>
      <c r="R63" s="81"/>
      <c r="S63" s="65"/>
      <c r="T63" s="76"/>
      <c r="U63" s="76"/>
      <c r="V63" s="76"/>
      <c r="W63" s="76"/>
      <c r="X63" s="76"/>
      <c r="Y63" s="76"/>
      <c r="Z63" s="1" t="b">
        <f t="shared" si="6"/>
        <v>1</v>
      </c>
      <c r="AA63" s="18" t="e">
        <f t="shared" si="1"/>
        <v>#DIV/0!</v>
      </c>
      <c r="AB63" s="19" t="e">
        <f t="shared" si="7"/>
        <v>#DIV/0!</v>
      </c>
      <c r="AC63" s="19" t="b">
        <f t="shared" si="2"/>
        <v>1</v>
      </c>
    </row>
    <row r="64" spans="1:29" ht="24" x14ac:dyDescent="0.25">
      <c r="A64" s="4">
        <v>62</v>
      </c>
      <c r="B64" s="43" t="s">
        <v>176</v>
      </c>
      <c r="C64" s="83" t="s">
        <v>46</v>
      </c>
      <c r="D64" s="44" t="s">
        <v>20</v>
      </c>
      <c r="E64" s="45">
        <v>2604</v>
      </c>
      <c r="F64" s="84" t="s">
        <v>177</v>
      </c>
      <c r="G64" s="44" t="s">
        <v>22</v>
      </c>
      <c r="H64" s="85">
        <v>2.8279999999999998</v>
      </c>
      <c r="I64" s="84" t="s">
        <v>61</v>
      </c>
      <c r="J64" s="48">
        <v>12289210.470000001</v>
      </c>
      <c r="K64" s="49">
        <f>8602447</f>
        <v>8602447</v>
      </c>
      <c r="L64" s="49">
        <f>J64-K64</f>
        <v>3686763.4700000007</v>
      </c>
      <c r="M64" s="50">
        <v>0.7</v>
      </c>
      <c r="N64" s="86">
        <v>0</v>
      </c>
      <c r="O64" s="86">
        <v>0</v>
      </c>
      <c r="P64" s="87">
        <v>0</v>
      </c>
      <c r="Q64" s="87">
        <v>0</v>
      </c>
      <c r="R64" s="87">
        <v>0</v>
      </c>
      <c r="S64" s="51">
        <v>4301223</v>
      </c>
      <c r="T64" s="51">
        <f>4301224</f>
        <v>4301224</v>
      </c>
      <c r="U64" s="88"/>
      <c r="V64" s="76"/>
      <c r="W64" s="76"/>
      <c r="X64" s="76"/>
      <c r="Y64" s="76"/>
      <c r="Z64" s="1" t="b">
        <f t="shared" si="6"/>
        <v>1</v>
      </c>
      <c r="AA64" s="18">
        <f t="shared" si="1"/>
        <v>0.7</v>
      </c>
      <c r="AB64" s="19" t="b">
        <f t="shared" si="7"/>
        <v>1</v>
      </c>
      <c r="AC64" s="19" t="b">
        <f t="shared" si="2"/>
        <v>1</v>
      </c>
    </row>
    <row r="65" spans="1:29" ht="24" x14ac:dyDescent="0.25">
      <c r="A65" s="53">
        <v>63</v>
      </c>
      <c r="B65" s="89" t="s">
        <v>178</v>
      </c>
      <c r="C65" s="78" t="s">
        <v>51</v>
      </c>
      <c r="D65" s="58" t="s">
        <v>73</v>
      </c>
      <c r="E65" s="74">
        <v>2608</v>
      </c>
      <c r="F65" s="79" t="s">
        <v>179</v>
      </c>
      <c r="G65" s="58" t="s">
        <v>75</v>
      </c>
      <c r="H65" s="59">
        <v>1.98</v>
      </c>
      <c r="I65" s="58" t="s">
        <v>67</v>
      </c>
      <c r="J65" s="60">
        <v>710477.7</v>
      </c>
      <c r="K65" s="60">
        <v>497334</v>
      </c>
      <c r="L65" s="60">
        <f>J65-K65</f>
        <v>213143.69999999995</v>
      </c>
      <c r="M65" s="75">
        <v>0.7</v>
      </c>
      <c r="N65" s="80">
        <v>0</v>
      </c>
      <c r="O65" s="80">
        <v>0</v>
      </c>
      <c r="P65" s="81">
        <v>0</v>
      </c>
      <c r="Q65" s="81">
        <v>0</v>
      </c>
      <c r="R65" s="81">
        <v>0</v>
      </c>
      <c r="S65" s="90">
        <f>K65</f>
        <v>497334</v>
      </c>
      <c r="T65" s="91"/>
      <c r="U65" s="76"/>
      <c r="V65" s="76"/>
      <c r="W65" s="76"/>
      <c r="X65" s="76"/>
      <c r="Y65" s="76"/>
      <c r="Z65" s="1" t="b">
        <f t="shared" si="6"/>
        <v>1</v>
      </c>
      <c r="AA65" s="18">
        <f t="shared" si="1"/>
        <v>0.7</v>
      </c>
      <c r="AB65" s="19" t="b">
        <f t="shared" si="7"/>
        <v>1</v>
      </c>
      <c r="AC65" s="19" t="b">
        <f t="shared" si="2"/>
        <v>1</v>
      </c>
    </row>
    <row r="66" spans="1:29" ht="24" x14ac:dyDescent="0.25">
      <c r="A66" s="53">
        <v>64</v>
      </c>
      <c r="B66" s="89" t="s">
        <v>180</v>
      </c>
      <c r="C66" s="78" t="s">
        <v>51</v>
      </c>
      <c r="D66" s="58" t="s">
        <v>69</v>
      </c>
      <c r="E66" s="74">
        <v>2607</v>
      </c>
      <c r="F66" s="79" t="s">
        <v>181</v>
      </c>
      <c r="G66" s="58" t="s">
        <v>75</v>
      </c>
      <c r="H66" s="59">
        <v>1.637</v>
      </c>
      <c r="I66" s="58" t="s">
        <v>118</v>
      </c>
      <c r="J66" s="60">
        <v>3022741.07</v>
      </c>
      <c r="K66" s="60">
        <v>2115918</v>
      </c>
      <c r="L66" s="60">
        <v>906823.06999999983</v>
      </c>
      <c r="M66" s="75">
        <v>0.7</v>
      </c>
      <c r="N66" s="80">
        <v>0</v>
      </c>
      <c r="O66" s="80">
        <v>0</v>
      </c>
      <c r="P66" s="81">
        <v>0</v>
      </c>
      <c r="Q66" s="81">
        <v>0</v>
      </c>
      <c r="R66" s="81">
        <v>0</v>
      </c>
      <c r="S66" s="90">
        <f>K66</f>
        <v>2115918</v>
      </c>
      <c r="T66" s="91"/>
      <c r="U66" s="76"/>
      <c r="V66" s="76"/>
      <c r="W66" s="76"/>
      <c r="X66" s="76"/>
      <c r="Y66" s="76"/>
      <c r="Z66" s="1" t="b">
        <f t="shared" si="6"/>
        <v>1</v>
      </c>
      <c r="AA66" s="18">
        <f t="shared" si="1"/>
        <v>0.7</v>
      </c>
      <c r="AB66" s="19" t="b">
        <f t="shared" si="7"/>
        <v>1</v>
      </c>
      <c r="AC66" s="19" t="b">
        <f t="shared" si="2"/>
        <v>1</v>
      </c>
    </row>
    <row r="67" spans="1:29" ht="24" x14ac:dyDescent="0.25">
      <c r="A67" s="53">
        <v>65</v>
      </c>
      <c r="B67" s="89" t="s">
        <v>182</v>
      </c>
      <c r="C67" s="78" t="s">
        <v>51</v>
      </c>
      <c r="D67" s="58" t="s">
        <v>65</v>
      </c>
      <c r="E67" s="74">
        <v>2602</v>
      </c>
      <c r="F67" s="79" t="s">
        <v>183</v>
      </c>
      <c r="G67" s="58" t="s">
        <v>27</v>
      </c>
      <c r="H67" s="59">
        <v>1</v>
      </c>
      <c r="I67" s="58" t="s">
        <v>67</v>
      </c>
      <c r="J67" s="60">
        <v>762213.78</v>
      </c>
      <c r="K67" s="60">
        <v>609771</v>
      </c>
      <c r="L67" s="60">
        <v>152442.78</v>
      </c>
      <c r="M67" s="75">
        <v>0.8</v>
      </c>
      <c r="N67" s="80">
        <v>0</v>
      </c>
      <c r="O67" s="80">
        <v>0</v>
      </c>
      <c r="P67" s="81">
        <v>0</v>
      </c>
      <c r="Q67" s="81">
        <v>0</v>
      </c>
      <c r="R67" s="81">
        <v>0</v>
      </c>
      <c r="S67" s="90">
        <f>K67</f>
        <v>609771</v>
      </c>
      <c r="T67" s="91"/>
      <c r="U67" s="76"/>
      <c r="V67" s="76"/>
      <c r="W67" s="76"/>
      <c r="X67" s="76"/>
      <c r="Y67" s="76"/>
      <c r="Z67" s="1" t="b">
        <f t="shared" si="6"/>
        <v>1</v>
      </c>
      <c r="AA67" s="18">
        <f t="shared" ref="AA67:AA87" si="8">ROUND(K67/J67,4)</f>
        <v>0.8</v>
      </c>
      <c r="AB67" s="19" t="b">
        <f t="shared" si="7"/>
        <v>1</v>
      </c>
      <c r="AC67" s="19" t="b">
        <f t="shared" ref="AC67:AC87" si="9">J67=K67+L67</f>
        <v>1</v>
      </c>
    </row>
    <row r="68" spans="1:29" ht="36" x14ac:dyDescent="0.25">
      <c r="A68" s="53">
        <v>66</v>
      </c>
      <c r="B68" s="92" t="s">
        <v>184</v>
      </c>
      <c r="C68" s="55" t="s">
        <v>51</v>
      </c>
      <c r="D68" s="58" t="s">
        <v>80</v>
      </c>
      <c r="E68" s="74">
        <v>2612</v>
      </c>
      <c r="F68" s="58" t="s">
        <v>185</v>
      </c>
      <c r="G68" s="58" t="s">
        <v>27</v>
      </c>
      <c r="H68" s="59">
        <v>0.995</v>
      </c>
      <c r="I68" s="58" t="s">
        <v>82</v>
      </c>
      <c r="J68" s="60">
        <v>1572685.38</v>
      </c>
      <c r="K68" s="60">
        <v>1258148</v>
      </c>
      <c r="L68" s="60">
        <v>314537.38</v>
      </c>
      <c r="M68" s="75">
        <v>0.8</v>
      </c>
      <c r="N68" s="63">
        <v>0</v>
      </c>
      <c r="O68" s="63">
        <v>0</v>
      </c>
      <c r="P68" s="64">
        <v>0</v>
      </c>
      <c r="Q68" s="64">
        <v>0</v>
      </c>
      <c r="R68" s="64">
        <v>0</v>
      </c>
      <c r="S68" s="65">
        <f>K68</f>
        <v>1258148</v>
      </c>
      <c r="T68" s="91"/>
      <c r="U68" s="76"/>
      <c r="V68" s="76"/>
      <c r="W68" s="76"/>
      <c r="X68" s="76"/>
      <c r="Y68" s="76"/>
      <c r="Z68" s="1" t="b">
        <f t="shared" si="6"/>
        <v>1</v>
      </c>
      <c r="AA68" s="18">
        <f t="shared" si="8"/>
        <v>0.8</v>
      </c>
      <c r="AB68" s="19" t="b">
        <f t="shared" si="7"/>
        <v>1</v>
      </c>
      <c r="AC68" s="19" t="b">
        <f t="shared" si="9"/>
        <v>1</v>
      </c>
    </row>
    <row r="69" spans="1:29" ht="24" x14ac:dyDescent="0.25">
      <c r="A69" s="53">
        <v>67</v>
      </c>
      <c r="B69" s="89" t="s">
        <v>186</v>
      </c>
      <c r="C69" s="78" t="s">
        <v>51</v>
      </c>
      <c r="D69" s="58" t="s">
        <v>80</v>
      </c>
      <c r="E69" s="74">
        <v>2612</v>
      </c>
      <c r="F69" s="79" t="s">
        <v>187</v>
      </c>
      <c r="G69" s="58" t="s">
        <v>27</v>
      </c>
      <c r="H69" s="59">
        <v>0.995</v>
      </c>
      <c r="I69" s="58" t="s">
        <v>82</v>
      </c>
      <c r="J69" s="60">
        <v>1165200.83</v>
      </c>
      <c r="K69" s="60">
        <v>932160</v>
      </c>
      <c r="L69" s="60">
        <v>233040.83</v>
      </c>
      <c r="M69" s="75">
        <v>0.8</v>
      </c>
      <c r="N69" s="80">
        <v>0</v>
      </c>
      <c r="O69" s="80">
        <v>0</v>
      </c>
      <c r="P69" s="81">
        <v>0</v>
      </c>
      <c r="Q69" s="81">
        <v>0</v>
      </c>
      <c r="R69" s="81">
        <v>0</v>
      </c>
      <c r="S69" s="90">
        <f>K69</f>
        <v>932160</v>
      </c>
      <c r="T69" s="91"/>
      <c r="U69" s="76"/>
      <c r="V69" s="76"/>
      <c r="W69" s="76"/>
      <c r="X69" s="76"/>
      <c r="Y69" s="76"/>
      <c r="Z69" s="1" t="b">
        <f t="shared" si="6"/>
        <v>1</v>
      </c>
      <c r="AA69" s="18">
        <f t="shared" si="8"/>
        <v>0.8</v>
      </c>
      <c r="AB69" s="19" t="b">
        <f t="shared" si="7"/>
        <v>1</v>
      </c>
      <c r="AC69" s="19" t="b">
        <f t="shared" si="9"/>
        <v>1</v>
      </c>
    </row>
    <row r="70" spans="1:29" ht="24" x14ac:dyDescent="0.25">
      <c r="A70" s="4">
        <v>68</v>
      </c>
      <c r="B70" s="93" t="s">
        <v>188</v>
      </c>
      <c r="C70" s="83" t="s">
        <v>46</v>
      </c>
      <c r="D70" s="46" t="s">
        <v>20</v>
      </c>
      <c r="E70" s="94">
        <v>2604</v>
      </c>
      <c r="F70" s="84" t="s">
        <v>189</v>
      </c>
      <c r="G70" s="46" t="s">
        <v>27</v>
      </c>
      <c r="H70" s="47">
        <v>0.97</v>
      </c>
      <c r="I70" s="46" t="s">
        <v>190</v>
      </c>
      <c r="J70" s="48">
        <v>2432953.9300000002</v>
      </c>
      <c r="K70" s="48">
        <f>1703067</f>
        <v>1703067</v>
      </c>
      <c r="L70" s="48">
        <f>J70-K70</f>
        <v>729886.93000000017</v>
      </c>
      <c r="M70" s="95">
        <v>0.7</v>
      </c>
      <c r="N70" s="86">
        <v>0</v>
      </c>
      <c r="O70" s="86">
        <v>0</v>
      </c>
      <c r="P70" s="87">
        <v>0</v>
      </c>
      <c r="Q70" s="87">
        <v>0</v>
      </c>
      <c r="R70" s="87">
        <v>0</v>
      </c>
      <c r="S70" s="96">
        <f>1200000</f>
        <v>1200000</v>
      </c>
      <c r="T70" s="96">
        <v>503067</v>
      </c>
      <c r="U70" s="76"/>
      <c r="V70" s="76"/>
      <c r="W70" s="76"/>
      <c r="X70" s="76"/>
      <c r="Y70" s="76"/>
      <c r="Z70" s="1" t="b">
        <f t="shared" si="6"/>
        <v>1</v>
      </c>
      <c r="AA70" s="18">
        <f t="shared" si="8"/>
        <v>0.7</v>
      </c>
      <c r="AB70" s="19" t="b">
        <f t="shared" si="7"/>
        <v>1</v>
      </c>
      <c r="AC70" s="19" t="b">
        <f t="shared" si="9"/>
        <v>1</v>
      </c>
    </row>
    <row r="71" spans="1:29" ht="36" x14ac:dyDescent="0.25">
      <c r="A71" s="53">
        <v>69</v>
      </c>
      <c r="B71" s="92" t="s">
        <v>191</v>
      </c>
      <c r="C71" s="78" t="s">
        <v>51</v>
      </c>
      <c r="D71" s="58" t="s">
        <v>56</v>
      </c>
      <c r="E71" s="74">
        <v>2606</v>
      </c>
      <c r="F71" s="79" t="s">
        <v>192</v>
      </c>
      <c r="G71" s="58" t="s">
        <v>75</v>
      </c>
      <c r="H71" s="59">
        <v>0.9</v>
      </c>
      <c r="I71" s="58" t="s">
        <v>58</v>
      </c>
      <c r="J71" s="60">
        <v>896964.08</v>
      </c>
      <c r="K71" s="60">
        <f>627874</f>
        <v>627874</v>
      </c>
      <c r="L71" s="60">
        <f>J71-K71</f>
        <v>269090.07999999996</v>
      </c>
      <c r="M71" s="75">
        <v>0.7</v>
      </c>
      <c r="N71" s="80">
        <v>0</v>
      </c>
      <c r="O71" s="80">
        <v>0</v>
      </c>
      <c r="P71" s="81">
        <v>0</v>
      </c>
      <c r="Q71" s="81">
        <v>0</v>
      </c>
      <c r="R71" s="81">
        <v>0</v>
      </c>
      <c r="S71" s="90">
        <f t="shared" ref="S71" si="10">K71</f>
        <v>627874</v>
      </c>
      <c r="T71" s="97"/>
      <c r="U71" s="76"/>
      <c r="V71" s="76"/>
      <c r="W71" s="76"/>
      <c r="X71" s="76"/>
      <c r="Y71" s="76"/>
      <c r="Z71" s="1" t="b">
        <f t="shared" si="6"/>
        <v>1</v>
      </c>
      <c r="AA71" s="18">
        <f t="shared" si="8"/>
        <v>0.7</v>
      </c>
      <c r="AB71" s="19" t="b">
        <f t="shared" si="7"/>
        <v>1</v>
      </c>
      <c r="AC71" s="19" t="b">
        <f t="shared" si="9"/>
        <v>1</v>
      </c>
    </row>
    <row r="72" spans="1:29" ht="24" x14ac:dyDescent="0.25">
      <c r="A72" s="53">
        <v>70</v>
      </c>
      <c r="B72" s="92" t="s">
        <v>193</v>
      </c>
      <c r="C72" s="78" t="s">
        <v>51</v>
      </c>
      <c r="D72" s="58" t="s">
        <v>73</v>
      </c>
      <c r="E72" s="74">
        <v>2608</v>
      </c>
      <c r="F72" s="79" t="s">
        <v>194</v>
      </c>
      <c r="G72" s="58" t="s">
        <v>27</v>
      </c>
      <c r="H72" s="59">
        <v>0.81299999999999994</v>
      </c>
      <c r="I72" s="58" t="s">
        <v>67</v>
      </c>
      <c r="J72" s="60">
        <v>1246589.49</v>
      </c>
      <c r="K72" s="60">
        <f>872612</f>
        <v>872612</v>
      </c>
      <c r="L72" s="60">
        <f>J72-K72</f>
        <v>373977.49</v>
      </c>
      <c r="M72" s="75">
        <v>0.7</v>
      </c>
      <c r="N72" s="80">
        <v>0</v>
      </c>
      <c r="O72" s="80">
        <v>0</v>
      </c>
      <c r="P72" s="81">
        <v>0</v>
      </c>
      <c r="Q72" s="81">
        <v>0</v>
      </c>
      <c r="R72" s="81">
        <v>0</v>
      </c>
      <c r="S72" s="90">
        <f>K72</f>
        <v>872612</v>
      </c>
      <c r="T72" s="97"/>
      <c r="U72" s="76"/>
      <c r="V72" s="76"/>
      <c r="W72" s="76"/>
      <c r="X72" s="76"/>
      <c r="Y72" s="76"/>
      <c r="Z72" s="1" t="b">
        <f t="shared" si="6"/>
        <v>1</v>
      </c>
      <c r="AA72" s="18">
        <f t="shared" si="8"/>
        <v>0.7</v>
      </c>
      <c r="AB72" s="19" t="b">
        <f t="shared" si="7"/>
        <v>1</v>
      </c>
      <c r="AC72" s="19" t="b">
        <f t="shared" si="9"/>
        <v>1</v>
      </c>
    </row>
    <row r="73" spans="1:29" ht="24" x14ac:dyDescent="0.25">
      <c r="A73" s="53">
        <v>71</v>
      </c>
      <c r="B73" s="92" t="s">
        <v>195</v>
      </c>
      <c r="C73" s="78" t="s">
        <v>51</v>
      </c>
      <c r="D73" s="58" t="s">
        <v>25</v>
      </c>
      <c r="E73" s="74">
        <v>2609</v>
      </c>
      <c r="F73" s="79" t="s">
        <v>196</v>
      </c>
      <c r="G73" s="58" t="s">
        <v>27</v>
      </c>
      <c r="H73" s="59">
        <v>0.76100000000000001</v>
      </c>
      <c r="I73" s="58" t="s">
        <v>67</v>
      </c>
      <c r="J73" s="60">
        <v>1514423.42</v>
      </c>
      <c r="K73" s="60">
        <v>1211538</v>
      </c>
      <c r="L73" s="60">
        <f>J73-K73</f>
        <v>302885.41999999993</v>
      </c>
      <c r="M73" s="75">
        <v>0.8</v>
      </c>
      <c r="N73" s="80">
        <v>0</v>
      </c>
      <c r="O73" s="80">
        <v>0</v>
      </c>
      <c r="P73" s="81">
        <v>0</v>
      </c>
      <c r="Q73" s="81">
        <v>0</v>
      </c>
      <c r="R73" s="81">
        <v>0</v>
      </c>
      <c r="S73" s="90">
        <f>K73</f>
        <v>1211538</v>
      </c>
      <c r="T73" s="97"/>
      <c r="U73" s="76"/>
      <c r="V73" s="76"/>
      <c r="W73" s="76"/>
      <c r="X73" s="76"/>
      <c r="Y73" s="76"/>
      <c r="Z73" s="1" t="b">
        <f t="shared" si="6"/>
        <v>1</v>
      </c>
      <c r="AA73" s="18">
        <f t="shared" si="8"/>
        <v>0.8</v>
      </c>
      <c r="AB73" s="19" t="b">
        <f t="shared" si="7"/>
        <v>1</v>
      </c>
      <c r="AC73" s="19" t="b">
        <f t="shared" si="9"/>
        <v>1</v>
      </c>
    </row>
    <row r="74" spans="1:29" ht="48" x14ac:dyDescent="0.25">
      <c r="A74" s="53">
        <v>72</v>
      </c>
      <c r="B74" s="73" t="s">
        <v>197</v>
      </c>
      <c r="C74" s="78"/>
      <c r="D74" s="58" t="s">
        <v>56</v>
      </c>
      <c r="E74" s="74">
        <v>2606</v>
      </c>
      <c r="F74" s="79" t="s">
        <v>198</v>
      </c>
      <c r="G74" s="58"/>
      <c r="H74" s="59"/>
      <c r="I74" s="58" t="s">
        <v>58</v>
      </c>
      <c r="J74" s="60"/>
      <c r="K74" s="60"/>
      <c r="L74" s="60"/>
      <c r="M74" s="75">
        <v>0.7</v>
      </c>
      <c r="N74" s="80"/>
      <c r="O74" s="80"/>
      <c r="P74" s="81"/>
      <c r="Q74" s="81"/>
      <c r="R74" s="81"/>
      <c r="S74" s="90"/>
      <c r="T74" s="97"/>
      <c r="U74" s="76"/>
      <c r="V74" s="76"/>
      <c r="W74" s="76"/>
      <c r="X74" s="76"/>
      <c r="Y74" s="76"/>
      <c r="Z74" s="1" t="b">
        <f t="shared" si="6"/>
        <v>1</v>
      </c>
      <c r="AA74" s="18" t="e">
        <f t="shared" si="8"/>
        <v>#DIV/0!</v>
      </c>
      <c r="AB74" s="19" t="e">
        <f t="shared" si="7"/>
        <v>#DIV/0!</v>
      </c>
      <c r="AC74" s="19" t="b">
        <f t="shared" si="9"/>
        <v>1</v>
      </c>
    </row>
    <row r="75" spans="1:29" ht="36" x14ac:dyDescent="0.25">
      <c r="A75" s="53">
        <v>73</v>
      </c>
      <c r="B75" s="89" t="s">
        <v>199</v>
      </c>
      <c r="C75" s="78" t="s">
        <v>51</v>
      </c>
      <c r="D75" s="58" t="s">
        <v>25</v>
      </c>
      <c r="E75" s="74">
        <v>2609</v>
      </c>
      <c r="F75" s="79" t="s">
        <v>200</v>
      </c>
      <c r="G75" s="58" t="s">
        <v>27</v>
      </c>
      <c r="H75" s="59">
        <v>0.433</v>
      </c>
      <c r="I75" s="58" t="s">
        <v>67</v>
      </c>
      <c r="J75" s="60">
        <v>571576.96</v>
      </c>
      <c r="K75" s="60">
        <v>457261</v>
      </c>
      <c r="L75" s="60">
        <v>114315.95999999996</v>
      </c>
      <c r="M75" s="75">
        <v>0.8</v>
      </c>
      <c r="N75" s="80">
        <v>0</v>
      </c>
      <c r="O75" s="80">
        <v>0</v>
      </c>
      <c r="P75" s="81">
        <v>0</v>
      </c>
      <c r="Q75" s="81">
        <v>0</v>
      </c>
      <c r="R75" s="81">
        <v>0</v>
      </c>
      <c r="S75" s="90">
        <v>457261</v>
      </c>
      <c r="T75" s="97"/>
      <c r="U75" s="76"/>
      <c r="V75" s="76"/>
      <c r="W75" s="76"/>
      <c r="X75" s="76"/>
      <c r="Y75" s="76"/>
      <c r="Z75" s="1" t="b">
        <f t="shared" si="6"/>
        <v>1</v>
      </c>
      <c r="AA75" s="18">
        <f t="shared" si="8"/>
        <v>0.8</v>
      </c>
      <c r="AB75" s="19" t="b">
        <f t="shared" si="7"/>
        <v>1</v>
      </c>
      <c r="AC75" s="19" t="b">
        <f t="shared" si="9"/>
        <v>1</v>
      </c>
    </row>
    <row r="76" spans="1:29" ht="48" x14ac:dyDescent="0.25">
      <c r="A76" s="53">
        <v>74</v>
      </c>
      <c r="B76" s="73" t="s">
        <v>201</v>
      </c>
      <c r="C76" s="78"/>
      <c r="D76" s="58" t="s">
        <v>56</v>
      </c>
      <c r="E76" s="74">
        <v>2606</v>
      </c>
      <c r="F76" s="79" t="s">
        <v>202</v>
      </c>
      <c r="G76" s="58"/>
      <c r="H76" s="59"/>
      <c r="I76" s="58" t="s">
        <v>58</v>
      </c>
      <c r="J76" s="60"/>
      <c r="K76" s="60"/>
      <c r="L76" s="60"/>
      <c r="M76" s="75">
        <v>0.7</v>
      </c>
      <c r="N76" s="80"/>
      <c r="O76" s="80"/>
      <c r="P76" s="81"/>
      <c r="Q76" s="81"/>
      <c r="R76" s="81"/>
      <c r="S76" s="90"/>
      <c r="T76" s="97"/>
      <c r="U76" s="76"/>
      <c r="V76" s="76"/>
      <c r="W76" s="76"/>
      <c r="X76" s="76"/>
      <c r="Y76" s="76"/>
      <c r="Z76" s="1" t="b">
        <f t="shared" si="6"/>
        <v>1</v>
      </c>
      <c r="AA76" s="18" t="e">
        <f t="shared" si="8"/>
        <v>#DIV/0!</v>
      </c>
      <c r="AB76" s="19" t="e">
        <f t="shared" si="7"/>
        <v>#DIV/0!</v>
      </c>
      <c r="AC76" s="19" t="b">
        <f t="shared" si="9"/>
        <v>1</v>
      </c>
    </row>
    <row r="77" spans="1:29" ht="48" x14ac:dyDescent="0.25">
      <c r="A77" s="53">
        <v>75</v>
      </c>
      <c r="B77" s="73" t="s">
        <v>203</v>
      </c>
      <c r="C77" s="78"/>
      <c r="D77" s="58" t="s">
        <v>33</v>
      </c>
      <c r="E77" s="74">
        <v>2611</v>
      </c>
      <c r="F77" s="79" t="s">
        <v>204</v>
      </c>
      <c r="G77" s="58"/>
      <c r="H77" s="59"/>
      <c r="I77" s="58" t="s">
        <v>205</v>
      </c>
      <c r="J77" s="60"/>
      <c r="K77" s="60"/>
      <c r="L77" s="60"/>
      <c r="M77" s="75">
        <v>0.8</v>
      </c>
      <c r="N77" s="80"/>
      <c r="O77" s="80"/>
      <c r="P77" s="81"/>
      <c r="Q77" s="81"/>
      <c r="R77" s="81"/>
      <c r="S77" s="90"/>
      <c r="T77" s="97"/>
      <c r="U77" s="76"/>
      <c r="V77" s="76"/>
      <c r="W77" s="76"/>
      <c r="X77" s="76"/>
      <c r="Y77" s="76"/>
      <c r="Z77" s="1" t="b">
        <f t="shared" si="6"/>
        <v>1</v>
      </c>
      <c r="AA77" s="18" t="e">
        <f t="shared" si="8"/>
        <v>#DIV/0!</v>
      </c>
      <c r="AB77" s="19" t="e">
        <f t="shared" si="7"/>
        <v>#DIV/0!</v>
      </c>
      <c r="AC77" s="19" t="b">
        <f t="shared" si="9"/>
        <v>1</v>
      </c>
    </row>
    <row r="78" spans="1:29" ht="48" x14ac:dyDescent="0.25">
      <c r="A78" s="53">
        <v>76</v>
      </c>
      <c r="B78" s="73" t="s">
        <v>206</v>
      </c>
      <c r="C78" s="78"/>
      <c r="D78" s="58" t="s">
        <v>33</v>
      </c>
      <c r="E78" s="74">
        <v>2611</v>
      </c>
      <c r="F78" s="79" t="s">
        <v>207</v>
      </c>
      <c r="G78" s="58"/>
      <c r="H78" s="59"/>
      <c r="I78" s="58" t="s">
        <v>208</v>
      </c>
      <c r="J78" s="60"/>
      <c r="K78" s="60"/>
      <c r="L78" s="60"/>
      <c r="M78" s="75">
        <v>0.8</v>
      </c>
      <c r="N78" s="80"/>
      <c r="O78" s="80"/>
      <c r="P78" s="81"/>
      <c r="Q78" s="81"/>
      <c r="R78" s="81"/>
      <c r="S78" s="90"/>
      <c r="T78" s="97"/>
      <c r="U78" s="76"/>
      <c r="V78" s="76"/>
      <c r="W78" s="76"/>
      <c r="X78" s="76"/>
      <c r="Y78" s="76"/>
      <c r="Z78" s="1" t="b">
        <f t="shared" si="6"/>
        <v>1</v>
      </c>
      <c r="AA78" s="18" t="e">
        <f t="shared" si="8"/>
        <v>#DIV/0!</v>
      </c>
      <c r="AB78" s="19" t="e">
        <f t="shared" si="7"/>
        <v>#DIV/0!</v>
      </c>
      <c r="AC78" s="19" t="b">
        <f t="shared" si="9"/>
        <v>1</v>
      </c>
    </row>
    <row r="79" spans="1:29" ht="48" x14ac:dyDescent="0.25">
      <c r="A79" s="53">
        <v>77</v>
      </c>
      <c r="B79" s="73" t="s">
        <v>209</v>
      </c>
      <c r="C79" s="78"/>
      <c r="D79" s="58" t="s">
        <v>56</v>
      </c>
      <c r="E79" s="74">
        <v>2606</v>
      </c>
      <c r="F79" s="79" t="s">
        <v>210</v>
      </c>
      <c r="G79" s="58"/>
      <c r="H79" s="59"/>
      <c r="I79" s="58" t="s">
        <v>58</v>
      </c>
      <c r="J79" s="60"/>
      <c r="K79" s="60"/>
      <c r="L79" s="60"/>
      <c r="M79" s="75"/>
      <c r="N79" s="80"/>
      <c r="O79" s="80"/>
      <c r="P79" s="81"/>
      <c r="Q79" s="81"/>
      <c r="R79" s="81"/>
      <c r="S79" s="90"/>
      <c r="T79" s="97"/>
      <c r="U79" s="76"/>
      <c r="V79" s="76"/>
      <c r="W79" s="76"/>
      <c r="X79" s="76"/>
      <c r="Y79" s="76"/>
      <c r="Z79" s="1" t="b">
        <f t="shared" si="6"/>
        <v>1</v>
      </c>
      <c r="AA79" s="18" t="e">
        <f t="shared" si="8"/>
        <v>#DIV/0!</v>
      </c>
      <c r="AB79" s="19" t="e">
        <f t="shared" si="7"/>
        <v>#DIV/0!</v>
      </c>
      <c r="AC79" s="19" t="b">
        <f t="shared" si="9"/>
        <v>1</v>
      </c>
    </row>
    <row r="80" spans="1:29" ht="24" x14ac:dyDescent="0.25">
      <c r="A80" s="53">
        <v>78</v>
      </c>
      <c r="B80" s="89" t="s">
        <v>211</v>
      </c>
      <c r="C80" s="78" t="s">
        <v>51</v>
      </c>
      <c r="D80" s="58" t="s">
        <v>73</v>
      </c>
      <c r="E80" s="74">
        <v>2608</v>
      </c>
      <c r="F80" s="79" t="s">
        <v>212</v>
      </c>
      <c r="G80" s="58" t="s">
        <v>75</v>
      </c>
      <c r="H80" s="59">
        <v>2.375</v>
      </c>
      <c r="I80" s="79" t="s">
        <v>67</v>
      </c>
      <c r="J80" s="60">
        <v>2083784.95</v>
      </c>
      <c r="K80" s="60">
        <v>1458649</v>
      </c>
      <c r="L80" s="60">
        <v>625135.94999999995</v>
      </c>
      <c r="M80" s="75">
        <v>0.7</v>
      </c>
      <c r="N80" s="80">
        <v>0</v>
      </c>
      <c r="O80" s="80">
        <v>0</v>
      </c>
      <c r="P80" s="81">
        <v>0</v>
      </c>
      <c r="Q80" s="81">
        <v>0</v>
      </c>
      <c r="R80" s="81">
        <v>0</v>
      </c>
      <c r="S80" s="90">
        <v>1458649</v>
      </c>
      <c r="T80" s="97"/>
      <c r="U80" s="76"/>
      <c r="V80" s="76"/>
      <c r="W80" s="76"/>
      <c r="X80" s="76"/>
      <c r="Y80" s="76"/>
      <c r="Z80" s="1" t="b">
        <f t="shared" si="6"/>
        <v>1</v>
      </c>
      <c r="AA80" s="18">
        <f t="shared" si="8"/>
        <v>0.7</v>
      </c>
      <c r="AB80" s="19" t="b">
        <f t="shared" si="7"/>
        <v>1</v>
      </c>
      <c r="AC80" s="19" t="b">
        <f t="shared" si="9"/>
        <v>1</v>
      </c>
    </row>
    <row r="81" spans="1:29" ht="24" x14ac:dyDescent="0.25">
      <c r="A81" s="53">
        <v>79</v>
      </c>
      <c r="B81" s="89" t="s">
        <v>213</v>
      </c>
      <c r="C81" s="78" t="s">
        <v>51</v>
      </c>
      <c r="D81" s="58" t="s">
        <v>73</v>
      </c>
      <c r="E81" s="74">
        <v>2608</v>
      </c>
      <c r="F81" s="79" t="s">
        <v>214</v>
      </c>
      <c r="G81" s="58" t="s">
        <v>75</v>
      </c>
      <c r="H81" s="59">
        <v>1.2050000000000001</v>
      </c>
      <c r="I81" s="79" t="s">
        <v>67</v>
      </c>
      <c r="J81" s="60">
        <v>870754.21</v>
      </c>
      <c r="K81" s="60">
        <v>609527</v>
      </c>
      <c r="L81" s="60">
        <v>261227.20999999996</v>
      </c>
      <c r="M81" s="75">
        <v>0.7</v>
      </c>
      <c r="N81" s="80">
        <v>0</v>
      </c>
      <c r="O81" s="80">
        <v>0</v>
      </c>
      <c r="P81" s="81">
        <v>0</v>
      </c>
      <c r="Q81" s="81">
        <v>0</v>
      </c>
      <c r="R81" s="81">
        <v>0</v>
      </c>
      <c r="S81" s="90">
        <v>609527</v>
      </c>
      <c r="T81" s="97"/>
      <c r="U81" s="76"/>
      <c r="V81" s="76"/>
      <c r="W81" s="76"/>
      <c r="X81" s="76"/>
      <c r="Y81" s="76"/>
      <c r="Z81" s="1" t="b">
        <f t="shared" si="6"/>
        <v>1</v>
      </c>
      <c r="AA81" s="18">
        <f t="shared" si="8"/>
        <v>0.7</v>
      </c>
      <c r="AB81" s="19" t="b">
        <f t="shared" si="7"/>
        <v>1</v>
      </c>
      <c r="AC81" s="19" t="b">
        <f t="shared" si="9"/>
        <v>1</v>
      </c>
    </row>
    <row r="82" spans="1:29" ht="48" x14ac:dyDescent="0.25">
      <c r="A82" s="53">
        <v>80</v>
      </c>
      <c r="B82" s="73" t="s">
        <v>215</v>
      </c>
      <c r="C82" s="78"/>
      <c r="D82" s="58" t="s">
        <v>132</v>
      </c>
      <c r="E82" s="74">
        <v>2601</v>
      </c>
      <c r="F82" s="79" t="s">
        <v>216</v>
      </c>
      <c r="G82" s="58"/>
      <c r="H82" s="59"/>
      <c r="I82" s="79" t="s">
        <v>217</v>
      </c>
      <c r="J82" s="60"/>
      <c r="K82" s="60"/>
      <c r="L82" s="60"/>
      <c r="M82" s="75">
        <v>0.7</v>
      </c>
      <c r="N82" s="80"/>
      <c r="O82" s="80"/>
      <c r="P82" s="81"/>
      <c r="Q82" s="81"/>
      <c r="R82" s="81"/>
      <c r="S82" s="90"/>
      <c r="T82" s="97"/>
      <c r="U82" s="76"/>
      <c r="V82" s="76"/>
      <c r="W82" s="76"/>
      <c r="X82" s="76"/>
      <c r="Y82" s="76"/>
      <c r="Z82" s="1" t="b">
        <f t="shared" si="6"/>
        <v>1</v>
      </c>
      <c r="AA82" s="18" t="e">
        <f t="shared" si="8"/>
        <v>#DIV/0!</v>
      </c>
      <c r="AB82" s="19" t="e">
        <f t="shared" si="7"/>
        <v>#DIV/0!</v>
      </c>
      <c r="AC82" s="19" t="b">
        <f t="shared" si="9"/>
        <v>1</v>
      </c>
    </row>
    <row r="83" spans="1:29" ht="31.5" customHeight="1" x14ac:dyDescent="0.25">
      <c r="A83" s="98" t="s">
        <v>218</v>
      </c>
      <c r="B83" s="99" t="s">
        <v>219</v>
      </c>
      <c r="C83" s="100" t="s">
        <v>51</v>
      </c>
      <c r="D83" s="101" t="s">
        <v>56</v>
      </c>
      <c r="E83" s="102">
        <v>2606</v>
      </c>
      <c r="F83" s="103" t="s">
        <v>220</v>
      </c>
      <c r="G83" s="101" t="s">
        <v>75</v>
      </c>
      <c r="H83" s="104">
        <v>0.374</v>
      </c>
      <c r="I83" s="103" t="s">
        <v>58</v>
      </c>
      <c r="J83" s="105">
        <v>437013.25</v>
      </c>
      <c r="K83" s="105">
        <f>305909-137027</f>
        <v>168882</v>
      </c>
      <c r="L83" s="105">
        <f>J83-K83</f>
        <v>268131.25</v>
      </c>
      <c r="M83" s="106">
        <v>0.7</v>
      </c>
      <c r="N83" s="107">
        <v>0</v>
      </c>
      <c r="O83" s="107">
        <v>0</v>
      </c>
      <c r="P83" s="108">
        <v>0</v>
      </c>
      <c r="Q83" s="108">
        <v>0</v>
      </c>
      <c r="R83" s="108">
        <v>0</v>
      </c>
      <c r="S83" s="97">
        <f>K83</f>
        <v>168882</v>
      </c>
      <c r="T83" s="97"/>
      <c r="U83" s="109"/>
      <c r="V83" s="109"/>
      <c r="W83" s="109"/>
      <c r="X83" s="109"/>
      <c r="Y83" s="109"/>
      <c r="Z83" s="1" t="b">
        <f t="shared" si="6"/>
        <v>1</v>
      </c>
      <c r="AA83" s="18">
        <f t="shared" si="8"/>
        <v>0.38640000000000002</v>
      </c>
      <c r="AB83" s="19" t="b">
        <f t="shared" si="7"/>
        <v>0</v>
      </c>
      <c r="AC83" s="19" t="b">
        <f t="shared" si="9"/>
        <v>1</v>
      </c>
    </row>
    <row r="84" spans="1:29" ht="20.100000000000001" customHeight="1" x14ac:dyDescent="0.25">
      <c r="A84" s="135" t="s">
        <v>221</v>
      </c>
      <c r="B84" s="135"/>
      <c r="C84" s="135"/>
      <c r="D84" s="135"/>
      <c r="E84" s="135"/>
      <c r="F84" s="135"/>
      <c r="G84" s="135"/>
      <c r="H84" s="110">
        <f>SUM(H3:H83)</f>
        <v>89.316000000000017</v>
      </c>
      <c r="I84" s="111" t="s">
        <v>222</v>
      </c>
      <c r="J84" s="112">
        <f>SUM(J3:J83)</f>
        <v>184954806.12</v>
      </c>
      <c r="K84" s="112">
        <f>SUM(K3:K83)</f>
        <v>126836931</v>
      </c>
      <c r="L84" s="112">
        <f>SUM(L3:L83)</f>
        <v>58117875.11999999</v>
      </c>
      <c r="M84" s="113" t="s">
        <v>222</v>
      </c>
      <c r="N84" s="112">
        <f t="shared" ref="N84:Y84" si="11">SUM(N3:N83)</f>
        <v>0</v>
      </c>
      <c r="O84" s="112">
        <f t="shared" si="11"/>
        <v>0</v>
      </c>
      <c r="P84" s="114">
        <f t="shared" si="11"/>
        <v>0</v>
      </c>
      <c r="Q84" s="114">
        <f t="shared" si="11"/>
        <v>110277</v>
      </c>
      <c r="R84" s="114">
        <f t="shared" si="11"/>
        <v>4308390</v>
      </c>
      <c r="S84" s="114">
        <f t="shared" si="11"/>
        <v>98168680</v>
      </c>
      <c r="T84" s="114">
        <f t="shared" si="11"/>
        <v>19539735</v>
      </c>
      <c r="U84" s="114">
        <f t="shared" si="11"/>
        <v>4709849</v>
      </c>
      <c r="V84" s="114">
        <f t="shared" si="11"/>
        <v>0</v>
      </c>
      <c r="W84" s="114">
        <f t="shared" si="11"/>
        <v>0</v>
      </c>
      <c r="X84" s="114">
        <f t="shared" si="11"/>
        <v>0</v>
      </c>
      <c r="Y84" s="114">
        <f t="shared" si="11"/>
        <v>0</v>
      </c>
      <c r="Z84" s="1" t="b">
        <f t="shared" si="6"/>
        <v>1</v>
      </c>
      <c r="AA84" s="18">
        <f t="shared" si="8"/>
        <v>0.68579999999999997</v>
      </c>
      <c r="AB84" s="19" t="s">
        <v>222</v>
      </c>
      <c r="AC84" s="19" t="b">
        <f t="shared" si="9"/>
        <v>1</v>
      </c>
    </row>
    <row r="85" spans="1:29" ht="20.100000000000001" customHeight="1" x14ac:dyDescent="0.25">
      <c r="A85" s="136" t="s">
        <v>223</v>
      </c>
      <c r="B85" s="136"/>
      <c r="C85" s="136"/>
      <c r="D85" s="136"/>
      <c r="E85" s="136"/>
      <c r="F85" s="136"/>
      <c r="G85" s="136"/>
      <c r="H85" s="115">
        <f>SUMIF($C$3:$C$83,"K",H3:H83)</f>
        <v>16.71</v>
      </c>
      <c r="I85" s="116" t="s">
        <v>222</v>
      </c>
      <c r="J85" s="11">
        <f>SUMIF($C$3:$C$83,"K",J3:J83)</f>
        <v>53918166.86999999</v>
      </c>
      <c r="K85" s="11">
        <f>SUMIF($C$3:$C$83,"K",K3:K83)</f>
        <v>32739856</v>
      </c>
      <c r="L85" s="11">
        <f>SUMIF($C$3:$C$83,"K",L3:L83)</f>
        <v>21178310.869999997</v>
      </c>
      <c r="M85" s="117" t="s">
        <v>222</v>
      </c>
      <c r="N85" s="11">
        <f t="shared" ref="N85:Y85" si="12">SUMIF($C$3:$C$83,"K",N3:N83)</f>
        <v>0</v>
      </c>
      <c r="O85" s="11">
        <f t="shared" si="12"/>
        <v>0</v>
      </c>
      <c r="P85" s="118">
        <f t="shared" si="12"/>
        <v>0</v>
      </c>
      <c r="Q85" s="118">
        <f t="shared" si="12"/>
        <v>110277</v>
      </c>
      <c r="R85" s="118">
        <f t="shared" si="12"/>
        <v>4308390</v>
      </c>
      <c r="S85" s="118">
        <f t="shared" si="12"/>
        <v>18331340</v>
      </c>
      <c r="T85" s="118">
        <f t="shared" si="12"/>
        <v>5280000</v>
      </c>
      <c r="U85" s="118">
        <f t="shared" si="12"/>
        <v>4709849</v>
      </c>
      <c r="V85" s="118">
        <f t="shared" si="12"/>
        <v>0</v>
      </c>
      <c r="W85" s="118">
        <f t="shared" si="12"/>
        <v>0</v>
      </c>
      <c r="X85" s="118">
        <f t="shared" si="12"/>
        <v>0</v>
      </c>
      <c r="Y85" s="118">
        <f t="shared" si="12"/>
        <v>0</v>
      </c>
      <c r="Z85" s="1" t="b">
        <f t="shared" si="6"/>
        <v>1</v>
      </c>
      <c r="AA85" s="18">
        <f t="shared" si="8"/>
        <v>0.60719999999999996</v>
      </c>
      <c r="AB85" s="19" t="s">
        <v>222</v>
      </c>
      <c r="AC85" s="19" t="b">
        <f t="shared" si="9"/>
        <v>1</v>
      </c>
    </row>
    <row r="86" spans="1:29" ht="20.100000000000001" customHeight="1" x14ac:dyDescent="0.25">
      <c r="A86" s="135" t="s">
        <v>224</v>
      </c>
      <c r="B86" s="135"/>
      <c r="C86" s="135"/>
      <c r="D86" s="135"/>
      <c r="E86" s="135"/>
      <c r="F86" s="135"/>
      <c r="G86" s="135"/>
      <c r="H86" s="110">
        <f>SUMIF($C$3:$C$83,"N",H3:H83)</f>
        <v>61.405999999999999</v>
      </c>
      <c r="I86" s="111" t="s">
        <v>222</v>
      </c>
      <c r="J86" s="112">
        <f>SUMIF($C$3:$C$83,"N",J3:J83)</f>
        <v>85617523.829999983</v>
      </c>
      <c r="K86" s="112">
        <f>SUMIF($C$3:$C$83,"N",K3:K83)</f>
        <v>62303699</v>
      </c>
      <c r="L86" s="112">
        <f>SUMIF($C$3:$C$83,"N",L3:L83)</f>
        <v>23313824.829999994</v>
      </c>
      <c r="M86" s="113" t="s">
        <v>222</v>
      </c>
      <c r="N86" s="112">
        <f t="shared" ref="N86:Y86" si="13">SUMIF($C$3:$C$83,"N",N3:N83)</f>
        <v>0</v>
      </c>
      <c r="O86" s="112">
        <f t="shared" si="13"/>
        <v>0</v>
      </c>
      <c r="P86" s="114">
        <f t="shared" si="13"/>
        <v>0</v>
      </c>
      <c r="Q86" s="114">
        <f t="shared" si="13"/>
        <v>0</v>
      </c>
      <c r="R86" s="114">
        <f t="shared" si="13"/>
        <v>0</v>
      </c>
      <c r="S86" s="114">
        <f t="shared" si="13"/>
        <v>62303699</v>
      </c>
      <c r="T86" s="114">
        <f t="shared" si="13"/>
        <v>0</v>
      </c>
      <c r="U86" s="114">
        <f t="shared" si="13"/>
        <v>0</v>
      </c>
      <c r="V86" s="114">
        <f t="shared" si="13"/>
        <v>0</v>
      </c>
      <c r="W86" s="114">
        <f t="shared" si="13"/>
        <v>0</v>
      </c>
      <c r="X86" s="114">
        <f t="shared" si="13"/>
        <v>0</v>
      </c>
      <c r="Y86" s="114">
        <f t="shared" si="13"/>
        <v>0</v>
      </c>
      <c r="Z86" s="1" t="b">
        <f t="shared" si="6"/>
        <v>1</v>
      </c>
      <c r="AA86" s="18">
        <f t="shared" si="8"/>
        <v>0.72770000000000001</v>
      </c>
      <c r="AB86" s="19" t="s">
        <v>222</v>
      </c>
      <c r="AC86" s="19" t="b">
        <f t="shared" si="9"/>
        <v>1</v>
      </c>
    </row>
    <row r="87" spans="1:29" ht="20.100000000000001" customHeight="1" x14ac:dyDescent="0.25">
      <c r="A87" s="136" t="s">
        <v>225</v>
      </c>
      <c r="B87" s="136"/>
      <c r="C87" s="136"/>
      <c r="D87" s="136"/>
      <c r="E87" s="136"/>
      <c r="F87" s="136"/>
      <c r="G87" s="136"/>
      <c r="H87" s="115">
        <f>SUMIF($C$3:$C$83,"W",H3:H83)</f>
        <v>11.2</v>
      </c>
      <c r="I87" s="116" t="s">
        <v>222</v>
      </c>
      <c r="J87" s="11">
        <f>SUMIF($C$3:$C$83,"W",J3:J83)</f>
        <v>45419115.419999994</v>
      </c>
      <c r="K87" s="11">
        <f>SUMIF($C$3:$C$83,"W",K3:K83)</f>
        <v>31793376</v>
      </c>
      <c r="L87" s="11">
        <f>SUMIF($C$3:$C$83,"W",L3:L83)</f>
        <v>13625739.42</v>
      </c>
      <c r="M87" s="117" t="s">
        <v>222</v>
      </c>
      <c r="N87" s="11">
        <f t="shared" ref="N87:Y87" si="14">SUMIF($C$3:$C$83,"W",N3:N83)</f>
        <v>0</v>
      </c>
      <c r="O87" s="11">
        <f t="shared" si="14"/>
        <v>0</v>
      </c>
      <c r="P87" s="118">
        <f t="shared" si="14"/>
        <v>0</v>
      </c>
      <c r="Q87" s="118">
        <f t="shared" si="14"/>
        <v>0</v>
      </c>
      <c r="R87" s="118">
        <f t="shared" si="14"/>
        <v>0</v>
      </c>
      <c r="S87" s="118">
        <f t="shared" si="14"/>
        <v>17533641</v>
      </c>
      <c r="T87" s="118">
        <f t="shared" si="14"/>
        <v>14259735</v>
      </c>
      <c r="U87" s="118">
        <f t="shared" si="14"/>
        <v>0</v>
      </c>
      <c r="V87" s="118">
        <f t="shared" si="14"/>
        <v>0</v>
      </c>
      <c r="W87" s="118">
        <f t="shared" si="14"/>
        <v>0</v>
      </c>
      <c r="X87" s="118">
        <f t="shared" si="14"/>
        <v>0</v>
      </c>
      <c r="Y87" s="118">
        <f t="shared" si="14"/>
        <v>0</v>
      </c>
      <c r="Z87" s="1" t="b">
        <f t="shared" si="6"/>
        <v>1</v>
      </c>
      <c r="AA87" s="18">
        <f t="shared" si="8"/>
        <v>0.7</v>
      </c>
      <c r="AB87" s="19" t="s">
        <v>222</v>
      </c>
      <c r="AC87" s="19" t="b">
        <f t="shared" si="9"/>
        <v>1</v>
      </c>
    </row>
    <row r="88" spans="1:29" x14ac:dyDescent="0.25">
      <c r="A88" s="119"/>
      <c r="B88" s="119"/>
      <c r="C88" s="119"/>
      <c r="D88" s="119"/>
      <c r="E88" s="119"/>
      <c r="F88" s="119"/>
      <c r="G88" s="119"/>
    </row>
    <row r="89" spans="1:29" x14ac:dyDescent="0.25">
      <c r="A89" s="122" t="s">
        <v>226</v>
      </c>
      <c r="B89" s="122"/>
      <c r="C89" s="122"/>
      <c r="D89" s="122"/>
      <c r="E89" s="122"/>
      <c r="F89" s="122"/>
      <c r="G89" s="122"/>
      <c r="H89" s="123"/>
      <c r="I89" s="123"/>
      <c r="J89" s="124"/>
      <c r="K89" s="123"/>
      <c r="L89" s="123"/>
      <c r="M89" s="125"/>
      <c r="N89" s="123"/>
      <c r="O89" s="123"/>
      <c r="P89" s="123"/>
      <c r="Q89" s="123"/>
      <c r="R89" s="126"/>
      <c r="S89" s="127"/>
      <c r="T89" s="127"/>
      <c r="U89" s="126"/>
      <c r="V89" s="126"/>
      <c r="W89" s="126"/>
      <c r="X89" s="126"/>
      <c r="Y89" s="126"/>
      <c r="Z89" s="1"/>
      <c r="AC89" s="19"/>
    </row>
    <row r="90" spans="1:29" x14ac:dyDescent="0.25">
      <c r="A90" s="128" t="s">
        <v>227</v>
      </c>
      <c r="B90" s="128"/>
      <c r="C90" s="128"/>
      <c r="D90" s="128"/>
      <c r="E90" s="128"/>
      <c r="F90" s="128"/>
      <c r="G90" s="128"/>
      <c r="H90" s="123"/>
      <c r="I90" s="123"/>
      <c r="J90" s="123"/>
      <c r="K90" s="123"/>
      <c r="L90" s="123"/>
      <c r="M90" s="125"/>
      <c r="N90" s="123"/>
      <c r="O90" s="123"/>
      <c r="P90" s="123"/>
      <c r="Q90" s="123"/>
      <c r="R90" s="126"/>
      <c r="S90" s="126"/>
      <c r="T90" s="127"/>
      <c r="U90" s="126"/>
      <c r="V90" s="126"/>
      <c r="W90" s="126"/>
      <c r="X90" s="126"/>
      <c r="Y90" s="126"/>
      <c r="Z90" s="1"/>
    </row>
    <row r="91" spans="1:29" x14ac:dyDescent="0.25">
      <c r="A91" s="122" t="s">
        <v>228</v>
      </c>
      <c r="B91" s="129"/>
      <c r="C91" s="129"/>
      <c r="D91" s="129"/>
      <c r="E91" s="129"/>
      <c r="F91" s="129"/>
      <c r="G91" s="129"/>
      <c r="H91" s="130"/>
      <c r="I91" s="130"/>
      <c r="J91" s="130"/>
      <c r="K91" s="130"/>
      <c r="L91" s="130"/>
      <c r="M91" s="125"/>
      <c r="N91" s="130"/>
      <c r="O91" s="130"/>
      <c r="P91" s="130"/>
      <c r="Q91" s="130"/>
    </row>
    <row r="92" spans="1:29" x14ac:dyDescent="0.25">
      <c r="A92" s="131" t="s">
        <v>229</v>
      </c>
      <c r="B92" s="131"/>
      <c r="C92" s="131"/>
      <c r="D92" s="131"/>
      <c r="E92" s="131"/>
      <c r="F92" s="131"/>
      <c r="G92" s="131"/>
      <c r="H92" s="130"/>
      <c r="I92" s="130"/>
      <c r="J92" s="130"/>
      <c r="K92" s="130"/>
      <c r="L92" s="130"/>
      <c r="M92" s="125"/>
      <c r="N92" s="130"/>
      <c r="O92" s="130"/>
      <c r="P92" s="130"/>
      <c r="Q92" s="130"/>
    </row>
  </sheetData>
  <mergeCells count="18">
    <mergeCell ref="A87:G87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  <mergeCell ref="M1:M2"/>
    <mergeCell ref="N1:Y1"/>
    <mergeCell ref="A84:G84"/>
    <mergeCell ref="A85:G85"/>
    <mergeCell ref="A86:G86"/>
    <mergeCell ref="K1:K2"/>
    <mergeCell ref="L1:L2"/>
  </mergeCells>
  <conditionalFormatting sqref="B5:B10">
    <cfRule type="expression" dxfId="7" priority="2">
      <formula>$O5="p"</formula>
    </cfRule>
    <cfRule type="expression" dxfId="6" priority="3">
      <formula>$O5="k"</formula>
    </cfRule>
    <cfRule type="expression" dxfId="5" priority="4">
      <formula>$N5="odrzucenie"</formula>
    </cfRule>
    <cfRule type="expression" dxfId="4" priority="5">
      <formula>$N5="rezygnacja"</formula>
    </cfRule>
  </conditionalFormatting>
  <conditionalFormatting sqref="Z3:AB87">
    <cfRule type="containsText" dxfId="3" priority="7" operator="containsText" text="fałsz">
      <formula>NOT(ISERROR(SEARCH("fałsz",Z3)))</formula>
    </cfRule>
  </conditionalFormatting>
  <conditionalFormatting sqref="Z3:AC87">
    <cfRule type="cellIs" dxfId="2" priority="6" operator="equal">
      <formula>FALSE</formula>
    </cfRule>
  </conditionalFormatting>
  <conditionalFormatting sqref="AC89">
    <cfRule type="cellIs" dxfId="1" priority="8" operator="equal">
      <formula>FALSE</formula>
    </cfRule>
  </conditionalFormatting>
  <conditionalFormatting sqref="S70:T70 T71:T83">
    <cfRule type="expression" dxfId="0" priority="1">
      <formula>$Q70="odrzucenie"</formula>
    </cfRule>
  </conditionalFormatting>
  <dataValidations count="3">
    <dataValidation type="list" allowBlank="1" showInputMessage="1" showErrorMessage="1" sqref="C70:C73" xr:uid="{E85D9B47-BF40-43D6-82C6-4209AEBDB1CC}">
      <formula1>"N,W"</formula1>
    </dataValidation>
    <dataValidation type="list" allowBlank="1" showInputMessage="1" showErrorMessage="1" sqref="G3:G83" xr:uid="{3C42B026-8A5E-4085-8172-8B48E5820717}">
      <formula1>"B,P,R"</formula1>
    </dataValidation>
    <dataValidation type="list" allowBlank="1" showInputMessage="1" showErrorMessage="1" sqref="C11:C83" xr:uid="{08154C7B-3507-4279-877C-D1EC19878429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9" scale="38" fitToHeight="0" orientation="landscape" horizontalDpi="4294967295" verticalDpi="4294967295" r:id="rId1"/>
  <headerFooter>
    <oddHeader>&amp;LWojewództwo świętokrzyskie - zadania powiatowe lista podstawowa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pow podst</vt:lpstr>
      <vt:lpstr>'pow podst'!Obszar_wydruku</vt:lpstr>
      <vt:lpstr>'pow podst'!Tytuły_wydruku</vt:lpstr>
    </vt:vector>
  </TitlesOfParts>
  <Company>SUW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Jalosinska, Malgorzata</dc:creator>
  <cp:lastModifiedBy>Jalosinska, Malgorzata</cp:lastModifiedBy>
  <dcterms:created xsi:type="dcterms:W3CDTF">2024-11-12T07:04:15Z</dcterms:created>
  <dcterms:modified xsi:type="dcterms:W3CDTF">2024-11-12T07:32:14Z</dcterms:modified>
</cp:coreProperties>
</file>