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2 - A RFRD 2024\"/>
    </mc:Choice>
  </mc:AlternateContent>
  <xr:revisionPtr revIDLastSave="0" documentId="8_{C80DEB55-10DF-479E-94CA-07FFF44C2472}" xr6:coauthVersionLast="36" xr6:coauthVersionMax="36" xr10:uidLastSave="{00000000-0000-0000-0000-000000000000}"/>
  <bookViews>
    <workbookView xWindow="0" yWindow="0" windowWidth="28800" windowHeight="11625" xr2:uid="{8B750A81-2575-4D3F-82EC-40BF37E3137C}"/>
  </bookViews>
  <sheets>
    <sheet name="pow podst" sheetId="1" r:id="rId1"/>
  </sheets>
  <definedNames>
    <definedName name="_xlnm._FilterDatabase" localSheetId="0" hidden="1">'pow podst'!$G$1:$G$67</definedName>
    <definedName name="_xlnm.Print_Area" localSheetId="0">'pow podst'!$A$1:$Y$67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  <c r="X62" i="1"/>
  <c r="W62" i="1"/>
  <c r="V62" i="1"/>
  <c r="U62" i="1"/>
  <c r="T62" i="1"/>
  <c r="S62" i="1"/>
  <c r="R62" i="1"/>
  <c r="Q62" i="1"/>
  <c r="P62" i="1"/>
  <c r="O62" i="1"/>
  <c r="N62" i="1"/>
  <c r="L62" i="1"/>
  <c r="K62" i="1"/>
  <c r="AA62" i="1" s="1"/>
  <c r="J62" i="1"/>
  <c r="AC62" i="1" s="1"/>
  <c r="H62" i="1"/>
  <c r="Y61" i="1"/>
  <c r="X61" i="1"/>
  <c r="W61" i="1"/>
  <c r="V61" i="1"/>
  <c r="U61" i="1"/>
  <c r="T61" i="1"/>
  <c r="R61" i="1"/>
  <c r="Q61" i="1"/>
  <c r="P61" i="1"/>
  <c r="O61" i="1"/>
  <c r="N61" i="1"/>
  <c r="K61" i="1"/>
  <c r="J61" i="1"/>
  <c r="H61" i="1"/>
  <c r="Y60" i="1"/>
  <c r="X60" i="1"/>
  <c r="W60" i="1"/>
  <c r="V60" i="1"/>
  <c r="U60" i="1"/>
  <c r="T60" i="1"/>
  <c r="S60" i="1"/>
  <c r="R60" i="1"/>
  <c r="Q60" i="1"/>
  <c r="P60" i="1"/>
  <c r="O60" i="1"/>
  <c r="N60" i="1"/>
  <c r="L60" i="1"/>
  <c r="K60" i="1"/>
  <c r="AA60" i="1" s="1"/>
  <c r="J60" i="1"/>
  <c r="AC60" i="1" s="1"/>
  <c r="H60" i="1"/>
  <c r="Y59" i="1"/>
  <c r="X59" i="1"/>
  <c r="W59" i="1"/>
  <c r="V59" i="1"/>
  <c r="U59" i="1"/>
  <c r="T59" i="1"/>
  <c r="R59" i="1"/>
  <c r="Q59" i="1"/>
  <c r="P59" i="1"/>
  <c r="O59" i="1"/>
  <c r="N59" i="1"/>
  <c r="Z59" i="1" s="1"/>
  <c r="K59" i="1"/>
  <c r="AA59" i="1" s="1"/>
  <c r="J59" i="1"/>
  <c r="H59" i="1"/>
  <c r="AB58" i="1"/>
  <c r="AA58" i="1"/>
  <c r="Z58" i="1"/>
  <c r="S58" i="1"/>
  <c r="L58" i="1"/>
  <c r="K58" i="1"/>
  <c r="AC58" i="1" s="1"/>
  <c r="AC57" i="1"/>
  <c r="AA57" i="1"/>
  <c r="AB57" i="1" s="1"/>
  <c r="Z57" i="1"/>
  <c r="S57" i="1"/>
  <c r="AB56" i="1"/>
  <c r="AA56" i="1"/>
  <c r="Z56" i="1"/>
  <c r="S56" i="1"/>
  <c r="L56" i="1"/>
  <c r="L59" i="1" s="1"/>
  <c r="K56" i="1"/>
  <c r="AC56" i="1" s="1"/>
  <c r="AC55" i="1"/>
  <c r="AA55" i="1"/>
  <c r="AB55" i="1" s="1"/>
  <c r="Z55" i="1"/>
  <c r="AC54" i="1"/>
  <c r="AA54" i="1"/>
  <c r="AB54" i="1" s="1"/>
  <c r="S54" i="1"/>
  <c r="Z54" i="1" s="1"/>
  <c r="AC53" i="1"/>
  <c r="AA53" i="1"/>
  <c r="AB53" i="1" s="1"/>
  <c r="Z53" i="1"/>
  <c r="S53" i="1"/>
  <c r="AC52" i="1"/>
  <c r="AA52" i="1"/>
  <c r="AB52" i="1" s="1"/>
  <c r="S52" i="1"/>
  <c r="Z52" i="1" s="1"/>
  <c r="AC51" i="1"/>
  <c r="AB51" i="1"/>
  <c r="AA51" i="1"/>
  <c r="S51" i="1"/>
  <c r="Z51" i="1" s="1"/>
  <c r="AC50" i="1"/>
  <c r="AA50" i="1"/>
  <c r="AB50" i="1" s="1"/>
  <c r="S50" i="1"/>
  <c r="Z50" i="1" s="1"/>
  <c r="AC49" i="1"/>
  <c r="AB49" i="1"/>
  <c r="AA49" i="1"/>
  <c r="Z49" i="1"/>
  <c r="S49" i="1"/>
  <c r="AC48" i="1"/>
  <c r="AA48" i="1"/>
  <c r="AB48" i="1" s="1"/>
  <c r="S48" i="1"/>
  <c r="Z48" i="1" s="1"/>
  <c r="AC47" i="1"/>
  <c r="AA47" i="1"/>
  <c r="AB47" i="1" s="1"/>
  <c r="Z47" i="1"/>
  <c r="S47" i="1"/>
  <c r="AC46" i="1"/>
  <c r="AA46" i="1"/>
  <c r="AB46" i="1" s="1"/>
  <c r="S46" i="1"/>
  <c r="Z46" i="1" s="1"/>
  <c r="AC45" i="1"/>
  <c r="AB45" i="1"/>
  <c r="AA45" i="1"/>
  <c r="S45" i="1"/>
  <c r="Z45" i="1" s="1"/>
  <c r="AC44" i="1"/>
  <c r="AA44" i="1"/>
  <c r="AB44" i="1" s="1"/>
  <c r="S44" i="1"/>
  <c r="Z44" i="1" s="1"/>
  <c r="AC43" i="1"/>
  <c r="AB43" i="1"/>
  <c r="AA43" i="1"/>
  <c r="Z43" i="1"/>
  <c r="S43" i="1"/>
  <c r="AC42" i="1"/>
  <c r="AA42" i="1"/>
  <c r="AB42" i="1" s="1"/>
  <c r="S42" i="1"/>
  <c r="Z42" i="1" s="1"/>
  <c r="AC41" i="1"/>
  <c r="AA41" i="1"/>
  <c r="AB41" i="1" s="1"/>
  <c r="Z41" i="1"/>
  <c r="S41" i="1"/>
  <c r="AC40" i="1"/>
  <c r="AA40" i="1"/>
  <c r="AB40" i="1" s="1"/>
  <c r="S40" i="1"/>
  <c r="Z40" i="1" s="1"/>
  <c r="AC39" i="1"/>
  <c r="AB39" i="1"/>
  <c r="AA39" i="1"/>
  <c r="S39" i="1"/>
  <c r="Z39" i="1" s="1"/>
  <c r="AC38" i="1"/>
  <c r="AA38" i="1"/>
  <c r="AB38" i="1" s="1"/>
  <c r="S38" i="1"/>
  <c r="Z38" i="1" s="1"/>
  <c r="AC37" i="1"/>
  <c r="AB37" i="1"/>
  <c r="AA37" i="1"/>
  <c r="Z37" i="1"/>
  <c r="S37" i="1"/>
  <c r="AC36" i="1"/>
  <c r="AA36" i="1"/>
  <c r="AB36" i="1" s="1"/>
  <c r="S36" i="1"/>
  <c r="Z36" i="1" s="1"/>
  <c r="AC35" i="1"/>
  <c r="AA35" i="1"/>
  <c r="AB35" i="1" s="1"/>
  <c r="Z35" i="1"/>
  <c r="S35" i="1"/>
  <c r="AC34" i="1"/>
  <c r="AA34" i="1"/>
  <c r="AB34" i="1" s="1"/>
  <c r="Z34" i="1"/>
  <c r="AC33" i="1"/>
  <c r="AA33" i="1"/>
  <c r="AB33" i="1" s="1"/>
  <c r="S33" i="1"/>
  <c r="Z33" i="1" s="1"/>
  <c r="AC32" i="1"/>
  <c r="AB32" i="1"/>
  <c r="AA32" i="1"/>
  <c r="Z32" i="1"/>
  <c r="S32" i="1"/>
  <c r="AC31" i="1"/>
  <c r="AA31" i="1"/>
  <c r="AB31" i="1" s="1"/>
  <c r="S31" i="1"/>
  <c r="Z31" i="1" s="1"/>
  <c r="AC30" i="1"/>
  <c r="AA30" i="1"/>
  <c r="AB30" i="1" s="1"/>
  <c r="Z30" i="1"/>
  <c r="S30" i="1"/>
  <c r="AC29" i="1"/>
  <c r="AA29" i="1"/>
  <c r="AB29" i="1" s="1"/>
  <c r="S29" i="1"/>
  <c r="Z29" i="1" s="1"/>
  <c r="AC28" i="1"/>
  <c r="AB28" i="1"/>
  <c r="AA28" i="1"/>
  <c r="S28" i="1"/>
  <c r="Z28" i="1" s="1"/>
  <c r="AC27" i="1"/>
  <c r="AA27" i="1"/>
  <c r="AB27" i="1" s="1"/>
  <c r="S27" i="1"/>
  <c r="Z27" i="1" s="1"/>
  <c r="AC26" i="1"/>
  <c r="AB26" i="1"/>
  <c r="AA26" i="1"/>
  <c r="Z26" i="1"/>
  <c r="S26" i="1"/>
  <c r="AC25" i="1"/>
  <c r="AA25" i="1"/>
  <c r="AB25" i="1" s="1"/>
  <c r="S25" i="1"/>
  <c r="Z25" i="1" s="1"/>
  <c r="AC24" i="1"/>
  <c r="AA24" i="1"/>
  <c r="AB24" i="1" s="1"/>
  <c r="Z24" i="1"/>
  <c r="S24" i="1"/>
  <c r="AC23" i="1"/>
  <c r="AA23" i="1"/>
  <c r="AB23" i="1" s="1"/>
  <c r="S23" i="1"/>
  <c r="Z23" i="1" s="1"/>
  <c r="AC22" i="1"/>
  <c r="AB22" i="1"/>
  <c r="AA22" i="1"/>
  <c r="S22" i="1"/>
  <c r="Z22" i="1" s="1"/>
  <c r="AC21" i="1"/>
  <c r="AA21" i="1"/>
  <c r="AB21" i="1" s="1"/>
  <c r="S21" i="1"/>
  <c r="Z21" i="1" s="1"/>
  <c r="AC20" i="1"/>
  <c r="AB20" i="1"/>
  <c r="AA20" i="1"/>
  <c r="Z20" i="1"/>
  <c r="S20" i="1"/>
  <c r="AC19" i="1"/>
  <c r="AA19" i="1"/>
  <c r="AB19" i="1" s="1"/>
  <c r="Z19" i="1"/>
  <c r="AC18" i="1"/>
  <c r="AA18" i="1"/>
  <c r="AB18" i="1" s="1"/>
  <c r="S18" i="1"/>
  <c r="Z18" i="1" s="1"/>
  <c r="AC17" i="1"/>
  <c r="AB17" i="1"/>
  <c r="AA17" i="1"/>
  <c r="S17" i="1"/>
  <c r="Z17" i="1" s="1"/>
  <c r="AC16" i="1"/>
  <c r="AA16" i="1"/>
  <c r="AB16" i="1" s="1"/>
  <c r="S16" i="1"/>
  <c r="Z16" i="1" s="1"/>
  <c r="AC15" i="1"/>
  <c r="AB15" i="1"/>
  <c r="AA15" i="1"/>
  <c r="Z15" i="1"/>
  <c r="AC14" i="1"/>
  <c r="AA14" i="1"/>
  <c r="AB14" i="1" s="1"/>
  <c r="Z14" i="1"/>
  <c r="AC13" i="1"/>
  <c r="AB13" i="1"/>
  <c r="AA13" i="1"/>
  <c r="S13" i="1"/>
  <c r="Z13" i="1" s="1"/>
  <c r="AC12" i="1"/>
  <c r="AA12" i="1"/>
  <c r="AB12" i="1" s="1"/>
  <c r="Z12" i="1"/>
  <c r="S12" i="1"/>
  <c r="S59" i="1" s="1"/>
  <c r="AC11" i="1"/>
  <c r="AB11" i="1"/>
  <c r="AA11" i="1"/>
  <c r="Z11" i="1"/>
  <c r="AC10" i="1"/>
  <c r="AA10" i="1"/>
  <c r="AB10" i="1" s="1"/>
  <c r="Z10" i="1"/>
  <c r="AC9" i="1"/>
  <c r="AB9" i="1"/>
  <c r="AA9" i="1"/>
  <c r="Z9" i="1"/>
  <c r="AC8" i="1"/>
  <c r="AB8" i="1"/>
  <c r="AA8" i="1"/>
  <c r="Z8" i="1"/>
  <c r="AC7" i="1"/>
  <c r="AA7" i="1"/>
  <c r="AB7" i="1" s="1"/>
  <c r="Z7" i="1"/>
  <c r="AC6" i="1"/>
  <c r="AB6" i="1"/>
  <c r="AA6" i="1"/>
  <c r="Z6" i="1"/>
  <c r="AC5" i="1"/>
  <c r="AB5" i="1"/>
  <c r="AA5" i="1"/>
  <c r="Z5" i="1"/>
  <c r="AC4" i="1"/>
  <c r="AB4" i="1"/>
  <c r="AA4" i="1"/>
  <c r="Z4" i="1"/>
  <c r="AC3" i="1"/>
  <c r="AB3" i="1"/>
  <c r="AA3" i="1"/>
  <c r="Z3" i="1"/>
  <c r="AC59" i="1" l="1"/>
  <c r="Z60" i="1"/>
  <c r="L61" i="1"/>
  <c r="AC61" i="1" s="1"/>
  <c r="S61" i="1"/>
  <c r="Z61" i="1"/>
  <c r="AA61" i="1"/>
  <c r="Z62" i="1"/>
</calcChain>
</file>

<file path=xl/sharedStrings.xml><?xml version="1.0" encoding="utf-8"?>
<sst xmlns="http://schemas.openxmlformats.org/spreadsheetml/2006/main" count="374" uniqueCount="174">
  <si>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</si>
  <si>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</si>
  <si>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</si>
  <si>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</si>
  <si>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</si>
  <si>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</si>
  <si>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</si>
  <si>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</si>
  <si>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</si>
  <si>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</si>
  <si>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</si>
  <si>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</si>
  <si>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</si>
  <si>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</si>
  <si>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</si>
  <si>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</si>
  <si>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</si>
  <si>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</si>
  <si>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224/A/2022</t>
  </si>
  <si>
    <t>K</t>
  </si>
  <si>
    <t>Powiat Kielecki</t>
  </si>
  <si>
    <t>Rozbudowa drogi powiatowej nr 1276T Jaworznia - Łaziska w trybie zaprojektuj i wybuduj</t>
  </si>
  <si>
    <t>B</t>
  </si>
  <si>
    <t>09.2022 12.2024</t>
  </si>
  <si>
    <t>205/A/2022</t>
  </si>
  <si>
    <t>Powiat Sandomierski</t>
  </si>
  <si>
    <t>Przebudowa drogi powiatowej nr 1719T Koprzywnica - Łążek (ul. 11 Listopada) w miejscowości Koprzywnica etap I od km 0+000 do km 0+360</t>
  </si>
  <si>
    <t>P</t>
  </si>
  <si>
    <t>03.2022 02.2024</t>
  </si>
  <si>
    <t>199/A/2023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</si>
  <si>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</si>
  <si>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</si>
  <si>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</si>
  <si>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</si>
  <si>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Rozbudowa drogi powiatowej nr 1763T (0573T) obejmująca zaprojektowanie (aktualizację dokumentacji) i realizację zadania pn.: "Przebudowa drogi powiatowej nr 0573T Majków - Marcinków - Wąchock"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</si>
  <si>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</si>
  <si>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</si>
  <si>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</si>
  <si>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55/A/2023</t>
  </si>
  <si>
    <t>Przebudowa drogi powiatowej nr 1793T (0618T) w miejscowości Lipie, ul. Starachowicka oraz rozbudowa drogi powiatowej nr 1788T (0613T) w miejscowości Adamów ul. Szkolna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</si>
  <si>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</si>
  <si>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</si>
  <si>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</si>
  <si>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</si>
  <si>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</si>
  <si>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132/A/2024</t>
  </si>
  <si>
    <t>W</t>
  </si>
  <si>
    <t>Powiat Skarżyski</t>
  </si>
  <si>
    <t>Rozbudowa Al. Tysiąclecia w Skarżysku - Kamiennej na odcinku od skrzyżowania z Al. Piłsudskiego do skrzyżowania z ul. Sokolą</t>
  </si>
  <si>
    <t>03.2024 08.2025</t>
  </si>
  <si>
    <t>129/A/2024</t>
  </si>
  <si>
    <t>N</t>
  </si>
  <si>
    <t>Powiat Włoszczowski</t>
  </si>
  <si>
    <t>Rozbudowa i przebudowa dróg powiatowych nr 1188T (stary numer 0264T) i nr 1914T (stary numer 0265T) o długości 822 m w miejscowości Występy</t>
  </si>
  <si>
    <t>06.2024 05.2025</t>
  </si>
  <si>
    <t>199/A/2024</t>
  </si>
  <si>
    <t>Powiat Opatowski</t>
  </si>
  <si>
    <t>Przebudowa drogi powiatowej nr 1551T (stary nr 0722T) Mydłów - Przepiórów - Konary Kolonia w miejscowości Przepiórów, Borków w km 2+318 - 2+948 odc. dł. 0,630 km</t>
  </si>
  <si>
    <t>05.2024 10.2024</t>
  </si>
  <si>
    <t>305/A/2024</t>
  </si>
  <si>
    <t>Rozbudowa drogi powiatowej 1369T w miejscowości Ostrów</t>
  </si>
  <si>
    <t>01.2024 11.2025</t>
  </si>
  <si>
    <t>317/A/2024</t>
  </si>
  <si>
    <t>Przebudowa drogi powiatowej nr 1327T Makoszyn - Widełki - Nowa Huta w miejscowości Makoszyn</t>
  </si>
  <si>
    <t>8/A/2024</t>
  </si>
  <si>
    <t>Powiat Jędrzejowski</t>
  </si>
  <si>
    <t>Przebudowa drogi powiatowej nr 1156T odc. Obiechów - Jasieniec, długości 1000 mb</t>
  </si>
  <si>
    <t>04.2024 10.2024</t>
  </si>
  <si>
    <t>152/A/2024</t>
  </si>
  <si>
    <t>Powiat Ostrowiecki</t>
  </si>
  <si>
    <t>Poprawa infrastruktury drogowej na terenie Powiatu Ostrowieckiego poprzez przebudowę drogi powiatowej nr 1007T na odcinku Ostrowiec Świętokrzyski - Boksycka</t>
  </si>
  <si>
    <t>05.2024 04.2025</t>
  </si>
  <si>
    <t>105/A/2024</t>
  </si>
  <si>
    <t>Powiat Pińczowski</t>
  </si>
  <si>
    <t>Remont drogi powiatowej nr 1660T Skowronno Górne - Brzeście odc. Skowronno Górne - Brzeście</t>
  </si>
  <si>
    <t>R</t>
  </si>
  <si>
    <t>316/A/2024</t>
  </si>
  <si>
    <t>Rozbudowa drogi powiatowej 1418T wraz z budową chodnika w miejscowości Stara Słupia</t>
  </si>
  <si>
    <t>03.2024 11.2025</t>
  </si>
  <si>
    <t>157/A/2024</t>
  </si>
  <si>
    <t>Powiat Staszowski</t>
  </si>
  <si>
    <t>Przebudowa odcinka drogi powiatowej nr 1814T (0035 T) Brzeziny - Szydłów - Kotuszów w m. Kotuszów od km 7+135 do km 8+130</t>
  </si>
  <si>
    <t>05.2024 11.2024</t>
  </si>
  <si>
    <t>218/A/2024</t>
  </si>
  <si>
    <t>Powiat Konecki</t>
  </si>
  <si>
    <t>Przebudowa drogi powiatowej Nr 1488T Miedzierza - Matyniów - Przyłogi w km 0+852 - 1+823 na długości 971 mb</t>
  </si>
  <si>
    <t>310/A/2024</t>
  </si>
  <si>
    <t xml:space="preserve">Przebudowa drogi powiatowej nr 1342T w miejscowości Osiny </t>
  </si>
  <si>
    <t>164/A/2024</t>
  </si>
  <si>
    <t>Przebudowa odcinka drogi powiatowej nr 1832T (0795T) Osiek - Suchowola w m. Suchowola od km 3+605 do km 4+600</t>
  </si>
  <si>
    <t>130/A/2024</t>
  </si>
  <si>
    <t>Rozbudowa drogi powiatowej nr 1904T (stary numer 0252T) od km 5+220 do km 8+735,62 na odcinku Ciemiętniki - Pilczyca</t>
  </si>
  <si>
    <t>219/A/2024</t>
  </si>
  <si>
    <t>Przebudowa drogi powiatowej Nr 1384T Górniki - Kłucko - Grzymałków w km 0+025 - 0+850 na długości 825 mb</t>
  </si>
  <si>
    <t>114/A/2024</t>
  </si>
  <si>
    <t>Przebudowa drogi powiatowej nr 1659T Górka Umianowska - Umianowice odc. m. Umianowice</t>
  </si>
  <si>
    <t>44/A/2024</t>
  </si>
  <si>
    <t>Przebudowa drogi powiatowej nr 1141T odc. Zagórze przez wieś, długości 305 mb</t>
  </si>
  <si>
    <t>166/A/2024</t>
  </si>
  <si>
    <t>Remont odcinka drogi powiatowej nr 1876T (1036T) Oleśnica - Brody - Grobla w miejscowości Święcica od km 9+100 do km 10+595 - I etap</t>
  </si>
  <si>
    <t>134/A/2024</t>
  </si>
  <si>
    <t>Przebudowa drogi powiatowej nr 1761T Skarżysko-Kamienna - Mirzec w miejscowości Gadka polegająca na przebudowie odwodnienia wraz z przebudową istniejącego chodnika dla pieszych</t>
  </si>
  <si>
    <t>314/A/2024</t>
  </si>
  <si>
    <t>Przebudowa drogi powiatowej nr 1322T w miejscowości Daleszyce ul. Kościuszki wraz z budową chodnika i oświetleniem ulicznym</t>
  </si>
  <si>
    <t>205/A/2024</t>
  </si>
  <si>
    <t>Remont drogi powiatowej nr 1551T (stary nr 0722T) Mydłów - Przepiórów - Konary Kolonia w miejscowości Przepiórów w km 2+948 - 3+100 odc. dł. 0,152 km</t>
  </si>
  <si>
    <t>131/A/2024</t>
  </si>
  <si>
    <t>Rozbudowa drogi powiatowej nr 1901T (stary numer 0249T) na odcinku Motyczno - droga powiatowa nr 1442T (stary numer 0401T) o długości 2,959 km</t>
  </si>
  <si>
    <t>84/A/2024</t>
  </si>
  <si>
    <t>Przebudowa drogi powiatowej nr 1145T odc. Mierzyn przez wieś, długości 1000 mb</t>
  </si>
  <si>
    <t>315/A/2024</t>
  </si>
  <si>
    <t>Rozbudowa drogi powiatowej nr 1334T w miejscowości Gęsice</t>
  </si>
  <si>
    <t>163/A/2024</t>
  </si>
  <si>
    <t>Przebudowa odcinka drogi powiatowej nr 1827T (0786T) Jurkowice - Wiśniówka w m. Smerdyna od km 4+850 do km 5+845</t>
  </si>
  <si>
    <t>220/A/2024</t>
  </si>
  <si>
    <t>Przebudowa drogi powiatowej Nr 1445T Mnin Pijanów w km 2+790 - 3+780 na długości 990 mb</t>
  </si>
  <si>
    <t>153/A/2024</t>
  </si>
  <si>
    <t>Remont drogi powiatowej nr 1597T Waśniów - Momina</t>
  </si>
  <si>
    <t>04.2024 03.2025</t>
  </si>
  <si>
    <t>109/A/2024</t>
  </si>
  <si>
    <t>Remont drogi powiatowej nr 1145T Michałów - Niegosławice - Mierzawa - Sędziszów odc. Michałów - Pawłowice</t>
  </si>
  <si>
    <t>165/A/2024</t>
  </si>
  <si>
    <t xml:space="preserve"> Przebudowa odcinka drogi powiatowej nr 1848T (0825T) Łubnice - Słupiec w miejscowości Szczebrzusz od km 5+860 do km 6+855</t>
  </si>
  <si>
    <t>161/A/2024</t>
  </si>
  <si>
    <t>Przebudowa odcinka drogi powiatowej nr 1267T (0022T) Chmielnik - Potok - Życiny w miejscowości Rudki od km 1+715 do km 2+710</t>
  </si>
  <si>
    <t>95/A/2024</t>
  </si>
  <si>
    <t>Przebudowa drogi powiatowej nr 1703T Świątniki - Byszów w miejscowości Janowice od km 4+480 do km 5+470</t>
  </si>
  <si>
    <t>113/A/2024</t>
  </si>
  <si>
    <t>Przebudowa drogi powiatowej nr 1652T Włoszczowice - Gołuchów - Stawiany odc. Gołuchów - Stawiany</t>
  </si>
  <si>
    <t>41/A/2024</t>
  </si>
  <si>
    <t>Przebudowa drogi powiatowej nr 1129T odc. Ignacówka przez wieś, długości 650 mb</t>
  </si>
  <si>
    <t>301/A/2024</t>
  </si>
  <si>
    <t>Powiat Buski</t>
  </si>
  <si>
    <t>Remont drogi powiatowej Nr 1100T (0860T) Kargów - Tuczępy - Dobrów - Grzybów od km 7+750 do km 8+330 dł. 580 m</t>
  </si>
  <si>
    <t>05.2024 08.2024</t>
  </si>
  <si>
    <t>43/A/2024</t>
  </si>
  <si>
    <t>Przebudowa drogi powiatowej nr 1176T odc. Zalesie przez wieś, długości 525 mb</t>
  </si>
  <si>
    <t>10/A/2024</t>
  </si>
  <si>
    <t>Przebudowa drogi powiatowej nr 1122T w m. Sobków (ul. Stanisława Sobka), długości 200 mb</t>
  </si>
  <si>
    <t>100/A/2024</t>
  </si>
  <si>
    <t>Remont drogi powiatowej nr 1700T Rzeczyca Mokra - Mściów - Sandomierz w miejscowości Mściów od km 1+600 do km 1+700</t>
  </si>
  <si>
    <t>111/A/2024</t>
  </si>
  <si>
    <t>Remont drogi powiatowej nr 1197T Kozubów - Dzierążnia - Drożejowice odc. Dzierążnia - Kujawki</t>
  </si>
  <si>
    <t>159/A/2024</t>
  </si>
  <si>
    <t>Przebudowa odcinka drogi powiatowej nr 1876T (1036T) Oleśnica - Brody - Grobla w m. Oleśnica ul. Staszowska od km 1+369 do 2+364</t>
  </si>
  <si>
    <t>115/A/2024</t>
  </si>
  <si>
    <t>Przebudowa drogi powiatowej nr 1036T Szarbków - Uników - Galów odc. Szarbków - Uników</t>
  </si>
  <si>
    <t>217/A/2024</t>
  </si>
  <si>
    <t>Przebudowa drogi powiatowej Nr 1442T Stąporków - Smyków - Radoszyce w km 2+960 - 3+950 na długości 990 mb</t>
  </si>
  <si>
    <t>208/A/2024</t>
  </si>
  <si>
    <t>Remont drogi powiatowej nr 1576T (stary nr 0763T) Gr. woj. świętokrzyskiego - Ciszyca Górna -	Maruszów - Linów w miejscowości Słupia Nadbrzeżna od km 12+101 do km 12+981 na odcinku o długości 0,880 km</t>
  </si>
  <si>
    <t>313/A/2024</t>
  </si>
  <si>
    <t xml:space="preserve">Remont drogi powiatowej nr 1322T w miejscowości Daleszyce ul. Kościuszki </t>
  </si>
  <si>
    <t>107/A/2024</t>
  </si>
  <si>
    <t>Remont drogi powiatowej nr 1667T Wola Chroberska - Złota odc. Wola Chroberska - Korce</t>
  </si>
  <si>
    <t>300/A/2024
rezygnacja
z realizacji zadania</t>
  </si>
  <si>
    <t>Przebudowa drogi powiatowej Nr 1047T (0085T) Siesławice - Biniątki - Zagość od km 0+780 do km 1+915 długości 1135 m</t>
  </si>
  <si>
    <t>03.2024 11.2024</t>
  </si>
  <si>
    <t>98/A/2024</t>
  </si>
  <si>
    <t>Przebudowa drogi powiatowej nr 1719T Koprzywnica - Łążek w miejscowościach Chodków Stary, Chodków Nowy od km 9+500 do km 10+050</t>
  </si>
  <si>
    <t>212/A/2024</t>
  </si>
  <si>
    <t>Remont drogi powiatowej nr 1528T (stary nr 0698T) Sadowie - Wszechświęte - Grocholice-Brzustowa - DW Nr 755 w m. Obręczna, Wszechświęte w km 0+370 - 0+890 odc. dł. 0,520 km</t>
  </si>
  <si>
    <t>56*</t>
  </si>
  <si>
    <t>150/A/2024</t>
  </si>
  <si>
    <t>Remont drogi powiatowej nr 1609T - ul. Iłżecka w Ostrowcu Świętokrzyskim od km 10+940 do km 11+368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</si>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</sst>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"/>
    <numFmt numFmtId="165" formatCode="#,##0.00_ ;\-#,##0.00\ "/>
    <numFmt numFmtId="166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vertical="center"/>
    </xf>
    <xf numFmtId="165" fontId="3" fillId="3" borderId="7" xfId="1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7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hidden="1"/>
    </xf>
    <xf numFmtId="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11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7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3" applyFont="1" applyFill="1" applyAlignment="1">
      <alignment vertical="center"/>
    </xf>
    <xf numFmtId="0" fontId="7" fillId="2" borderId="0" xfId="0" applyFont="1" applyFill="1"/>
    <xf numFmtId="0" fontId="14" fillId="2" borderId="0" xfId="0" applyFont="1" applyFill="1"/>
    <xf numFmtId="0" fontId="10" fillId="2" borderId="0" xfId="0" applyFont="1" applyFill="1"/>
  </cellXfs>
  <cellStyles count="4">
    <cellStyle name="Dziesiętny" xfId="1" builtinId="3"/>
    <cellStyle name="Normalny" xfId="0" builtinId="0"/>
    <cellStyle name="Normalny 3" xfId="3" xr:uid="{EAD2A2BF-9C4B-4B23-99F7-4AD7FF858CD2}"/>
    <cellStyle name="Procentowy 2" xfId="2" xr:uid="{535361A5-5D68-4781-9E65-3A0A27A2EE60}"/>
  </cellStyles>
  <dxfs count="23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F402-ECE0-454C-8A91-4829FDD9C289}">
  <sheetPr>
    <pageSetUpPr fitToPage="1"/>
  </sheetPr>
  <dimension ref="A1:AC67"/>
  <sheetViews>
    <sheetView showGridLines="0" tabSelected="1" view="pageBreakPreview" zoomScaleNormal="78" zoomScaleSheetLayoutView="100" workbookViewId="0">
      <selection sqref="A1:A2"/>
    </sheetView>
  </sheetViews>
  <sheetFormatPr defaultColWidth="9.140625" defaultRowHeight="15" x14ac:dyDescent="0.25"/>
  <cols>
    <col min="1" max="1" width="5.7109375" style="113" customWidth="1"/>
    <col min="2" max="2" width="13.7109375" style="113" customWidth="1"/>
    <col min="3" max="3" width="20.7109375" style="113" customWidth="1"/>
    <col min="4" max="4" width="15.7109375" style="113" customWidth="1"/>
    <col min="5" max="5" width="7.7109375" style="113" customWidth="1"/>
    <col min="6" max="6" width="53.7109375" style="113" customWidth="1"/>
    <col min="7" max="7" width="13.7109375" style="113" customWidth="1"/>
    <col min="8" max="12" width="14.7109375" style="113" customWidth="1"/>
    <col min="13" max="13" width="15.7109375" style="114" customWidth="1"/>
    <col min="14" max="17" width="11.7109375" style="113" customWidth="1"/>
    <col min="18" max="21" width="15.7109375" style="113" customWidth="1"/>
    <col min="22" max="25" width="11.7109375" style="113" customWidth="1"/>
    <col min="26" max="26" width="15.7109375" style="7" customWidth="1"/>
    <col min="27" max="28" width="15.7109375" style="6" customWidth="1"/>
    <col min="29" max="29" width="15.7109375" style="7" customWidth="1"/>
  </cols>
  <sheetData>
    <row r="1" spans="1:29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9" ht="19.5" customHeight="1" x14ac:dyDescent="0.25">
      <c r="A2" s="1"/>
      <c r="B2" s="1"/>
      <c r="C2" s="8"/>
      <c r="D2" s="9"/>
      <c r="E2" s="9"/>
      <c r="F2" s="9"/>
      <c r="G2" s="1"/>
      <c r="H2" s="1"/>
      <c r="I2" s="1"/>
      <c r="J2" s="1"/>
      <c r="K2" s="1"/>
      <c r="L2" s="9"/>
      <c r="M2" s="1"/>
      <c r="N2" s="10">
        <v>2019</v>
      </c>
      <c r="O2" s="10">
        <v>2020</v>
      </c>
      <c r="P2" s="10">
        <v>2021</v>
      </c>
      <c r="Q2" s="10">
        <v>2022</v>
      </c>
      <c r="R2" s="10">
        <v>2023</v>
      </c>
      <c r="S2" s="10">
        <v>2024</v>
      </c>
      <c r="T2" s="10">
        <v>2025</v>
      </c>
      <c r="U2" s="10">
        <v>2026</v>
      </c>
      <c r="V2" s="10">
        <v>2027</v>
      </c>
      <c r="W2" s="10">
        <v>2028</v>
      </c>
      <c r="X2" s="10">
        <v>2029</v>
      </c>
      <c r="Y2" s="10">
        <v>2030</v>
      </c>
      <c r="Z2" s="6" t="s">
        <v>14</v>
      </c>
      <c r="AA2" s="6" t="s">
        <v>15</v>
      </c>
      <c r="AB2" s="6" t="s">
        <v>16</v>
      </c>
      <c r="AC2" s="6" t="s">
        <v>17</v>
      </c>
    </row>
    <row r="3" spans="1:29" ht="24" x14ac:dyDescent="0.25">
      <c r="A3" s="11">
        <v>1</v>
      </c>
      <c r="B3" s="12" t="s">
        <v>18</v>
      </c>
      <c r="C3" s="13" t="s">
        <v>19</v>
      </c>
      <c r="D3" s="14" t="s">
        <v>20</v>
      </c>
      <c r="E3" s="11">
        <v>2604</v>
      </c>
      <c r="F3" s="15" t="s">
        <v>21</v>
      </c>
      <c r="G3" s="16" t="s">
        <v>22</v>
      </c>
      <c r="H3" s="17">
        <v>1.3</v>
      </c>
      <c r="I3" s="11" t="s">
        <v>23</v>
      </c>
      <c r="J3" s="18">
        <v>3500000</v>
      </c>
      <c r="K3" s="19">
        <v>1995000</v>
      </c>
      <c r="L3" s="20">
        <v>1505000</v>
      </c>
      <c r="M3" s="21">
        <v>0.6</v>
      </c>
      <c r="N3" s="22">
        <v>0</v>
      </c>
      <c r="O3" s="22">
        <v>0</v>
      </c>
      <c r="P3" s="22">
        <v>0</v>
      </c>
      <c r="Q3" s="23">
        <v>0</v>
      </c>
      <c r="R3" s="23">
        <v>525000</v>
      </c>
      <c r="S3" s="23">
        <v>1470000</v>
      </c>
      <c r="T3" s="24"/>
      <c r="U3" s="24"/>
      <c r="V3" s="24"/>
      <c r="W3" s="24"/>
      <c r="X3" s="24"/>
      <c r="Y3" s="24"/>
      <c r="Z3" s="6" t="b">
        <f>K3=SUM(N3:Y3)</f>
        <v>1</v>
      </c>
      <c r="AA3" s="25">
        <f t="shared" ref="AA3:AA62" si="0">ROUND(K3/J3,4)</f>
        <v>0.56999999999999995</v>
      </c>
      <c r="AB3" s="26" t="b">
        <f t="shared" ref="AB3:AB58" si="1">AA3=M3</f>
        <v>0</v>
      </c>
      <c r="AC3" s="26" t="b">
        <f>J3=K3+L3</f>
        <v>1</v>
      </c>
    </row>
    <row r="4" spans="1:29" ht="36" x14ac:dyDescent="0.25">
      <c r="A4" s="11">
        <v>2</v>
      </c>
      <c r="B4" s="12" t="s">
        <v>24</v>
      </c>
      <c r="C4" s="13" t="s">
        <v>19</v>
      </c>
      <c r="D4" s="27" t="s">
        <v>25</v>
      </c>
      <c r="E4" s="11">
        <v>2609</v>
      </c>
      <c r="F4" s="28" t="s">
        <v>26</v>
      </c>
      <c r="G4" s="29" t="s">
        <v>27</v>
      </c>
      <c r="H4" s="30">
        <v>0.36</v>
      </c>
      <c r="I4" s="31" t="s">
        <v>28</v>
      </c>
      <c r="J4" s="32">
        <v>137847.49</v>
      </c>
      <c r="K4" s="19">
        <v>110277</v>
      </c>
      <c r="L4" s="20">
        <v>27570.49</v>
      </c>
      <c r="M4" s="21">
        <v>0.8</v>
      </c>
      <c r="N4" s="22">
        <v>0</v>
      </c>
      <c r="O4" s="22">
        <v>0</v>
      </c>
      <c r="P4" s="22">
        <v>0</v>
      </c>
      <c r="Q4" s="23">
        <v>110277</v>
      </c>
      <c r="R4" s="23">
        <v>0</v>
      </c>
      <c r="S4" s="33">
        <v>0</v>
      </c>
      <c r="T4" s="24"/>
      <c r="U4" s="24"/>
      <c r="V4" s="24"/>
      <c r="W4" s="24"/>
      <c r="X4" s="24"/>
      <c r="Y4" s="24"/>
      <c r="Z4" s="6" t="b">
        <f t="shared" ref="Z4:Z62" si="2">K4=SUM(N4:Y4)</f>
        <v>1</v>
      </c>
      <c r="AA4" s="25">
        <f t="shared" si="0"/>
        <v>0.8</v>
      </c>
      <c r="AB4" s="26" t="b">
        <f t="shared" si="1"/>
        <v>1</v>
      </c>
      <c r="AC4" s="26" t="b">
        <f t="shared" ref="AC4:AC62" si="3">J4=K4+L4</f>
        <v>1</v>
      </c>
    </row>
    <row r="5" spans="1:29" ht="24" x14ac:dyDescent="0.25">
      <c r="A5" s="11">
        <v>3</v>
      </c>
      <c r="B5" s="12" t="s">
        <v>29</v>
      </c>
      <c r="C5" s="13" t="s">
        <v>19</v>
      </c>
      <c r="D5" s="27" t="s">
        <v>20</v>
      </c>
      <c r="E5" s="11">
        <v>2604</v>
      </c>
      <c r="F5" s="28" t="s">
        <v>30</v>
      </c>
      <c r="G5" s="29" t="s">
        <v>22</v>
      </c>
      <c r="H5" s="30">
        <v>1</v>
      </c>
      <c r="I5" s="31" t="s">
        <v>31</v>
      </c>
      <c r="J5" s="32">
        <v>3411042.77</v>
      </c>
      <c r="K5" s="19">
        <v>2046625</v>
      </c>
      <c r="L5" s="20">
        <v>1364417.77</v>
      </c>
      <c r="M5" s="21">
        <v>0.6</v>
      </c>
      <c r="N5" s="22">
        <v>0</v>
      </c>
      <c r="O5" s="22">
        <v>0</v>
      </c>
      <c r="P5" s="22">
        <v>0</v>
      </c>
      <c r="Q5" s="23">
        <v>0</v>
      </c>
      <c r="R5" s="23">
        <v>233425</v>
      </c>
      <c r="S5" s="33">
        <v>1813200</v>
      </c>
      <c r="T5" s="24"/>
      <c r="U5" s="24"/>
      <c r="V5" s="24"/>
      <c r="W5" s="24"/>
      <c r="X5" s="24"/>
      <c r="Y5" s="24"/>
      <c r="Z5" s="6" t="b">
        <f t="shared" si="2"/>
        <v>1</v>
      </c>
      <c r="AA5" s="25">
        <f t="shared" si="0"/>
        <v>0.6</v>
      </c>
      <c r="AB5" s="26" t="b">
        <f t="shared" si="1"/>
        <v>1</v>
      </c>
      <c r="AC5" s="26" t="b">
        <f t="shared" si="3"/>
        <v>1</v>
      </c>
    </row>
    <row r="6" spans="1:29" ht="48" x14ac:dyDescent="0.25">
      <c r="A6" s="11">
        <v>4</v>
      </c>
      <c r="B6" s="12" t="s">
        <v>32</v>
      </c>
      <c r="C6" s="13" t="s">
        <v>19</v>
      </c>
      <c r="D6" s="27" t="s">
        <v>33</v>
      </c>
      <c r="E6" s="34">
        <v>2611</v>
      </c>
      <c r="F6" s="28" t="s">
        <v>34</v>
      </c>
      <c r="G6" s="29" t="s">
        <v>22</v>
      </c>
      <c r="H6" s="30">
        <v>3.67</v>
      </c>
      <c r="I6" s="31" t="s">
        <v>31</v>
      </c>
      <c r="J6" s="32">
        <v>11000000</v>
      </c>
      <c r="K6" s="19">
        <v>7700000</v>
      </c>
      <c r="L6" s="20">
        <v>3300000</v>
      </c>
      <c r="M6" s="21">
        <v>0.7</v>
      </c>
      <c r="N6" s="22">
        <v>0</v>
      </c>
      <c r="O6" s="22">
        <v>0</v>
      </c>
      <c r="P6" s="22">
        <v>0</v>
      </c>
      <c r="Q6" s="23">
        <v>0</v>
      </c>
      <c r="R6" s="23">
        <v>161000</v>
      </c>
      <c r="S6" s="33">
        <v>7538999.9999999991</v>
      </c>
      <c r="T6" s="24"/>
      <c r="U6" s="24"/>
      <c r="V6" s="24"/>
      <c r="W6" s="24"/>
      <c r="X6" s="24"/>
      <c r="Y6" s="24"/>
      <c r="Z6" s="6" t="b">
        <f t="shared" si="2"/>
        <v>1</v>
      </c>
      <c r="AA6" s="25">
        <f t="shared" si="0"/>
        <v>0.7</v>
      </c>
      <c r="AB6" s="26" t="b">
        <f t="shared" si="1"/>
        <v>1</v>
      </c>
      <c r="AC6" s="26" t="b">
        <f t="shared" si="3"/>
        <v>1</v>
      </c>
    </row>
    <row r="7" spans="1:29" ht="48" x14ac:dyDescent="0.25">
      <c r="A7" s="11">
        <v>5</v>
      </c>
      <c r="B7" s="12" t="s">
        <v>35</v>
      </c>
      <c r="C7" s="13" t="s">
        <v>19</v>
      </c>
      <c r="D7" s="27" t="s">
        <v>20</v>
      </c>
      <c r="E7" s="34">
        <v>2604</v>
      </c>
      <c r="F7" s="28" t="s">
        <v>36</v>
      </c>
      <c r="G7" s="29" t="s">
        <v>22</v>
      </c>
      <c r="H7" s="30">
        <v>1.8169999999999999</v>
      </c>
      <c r="I7" s="31" t="s">
        <v>37</v>
      </c>
      <c r="J7" s="32">
        <v>8350292.3300000001</v>
      </c>
      <c r="K7" s="19">
        <v>5010175</v>
      </c>
      <c r="L7" s="20">
        <v>3340117.33</v>
      </c>
      <c r="M7" s="21">
        <v>0.6</v>
      </c>
      <c r="N7" s="22">
        <v>0</v>
      </c>
      <c r="O7" s="22">
        <v>0</v>
      </c>
      <c r="P7" s="22">
        <v>0</v>
      </c>
      <c r="Q7" s="23">
        <v>0</v>
      </c>
      <c r="R7" s="23">
        <v>3000000</v>
      </c>
      <c r="S7" s="33">
        <v>2010175</v>
      </c>
      <c r="T7" s="24"/>
      <c r="U7" s="24"/>
      <c r="V7" s="24"/>
      <c r="W7" s="24"/>
      <c r="X7" s="24"/>
      <c r="Y7" s="24"/>
      <c r="Z7" s="6" t="b">
        <f t="shared" si="2"/>
        <v>1</v>
      </c>
      <c r="AA7" s="25">
        <f t="shared" si="0"/>
        <v>0.6</v>
      </c>
      <c r="AB7" s="26" t="b">
        <f t="shared" si="1"/>
        <v>1</v>
      </c>
      <c r="AC7" s="26" t="b">
        <f t="shared" si="3"/>
        <v>1</v>
      </c>
    </row>
    <row r="8" spans="1:29" ht="36" x14ac:dyDescent="0.25">
      <c r="A8" s="11">
        <v>6</v>
      </c>
      <c r="B8" s="12" t="s">
        <v>38</v>
      </c>
      <c r="C8" s="13" t="s">
        <v>19</v>
      </c>
      <c r="D8" s="27" t="s">
        <v>33</v>
      </c>
      <c r="E8" s="34">
        <v>2611</v>
      </c>
      <c r="F8" s="28" t="s">
        <v>39</v>
      </c>
      <c r="G8" s="29" t="s">
        <v>27</v>
      </c>
      <c r="H8" s="30">
        <v>2.0699999999999998</v>
      </c>
      <c r="I8" s="31" t="s">
        <v>31</v>
      </c>
      <c r="J8" s="32">
        <v>7900000</v>
      </c>
      <c r="K8" s="19">
        <v>5530000</v>
      </c>
      <c r="L8" s="20">
        <v>2370000</v>
      </c>
      <c r="M8" s="21">
        <v>0.7</v>
      </c>
      <c r="N8" s="22">
        <v>0</v>
      </c>
      <c r="O8" s="22">
        <v>0</v>
      </c>
      <c r="P8" s="22">
        <v>0</v>
      </c>
      <c r="Q8" s="23">
        <v>0</v>
      </c>
      <c r="R8" s="23">
        <v>210000</v>
      </c>
      <c r="S8" s="33">
        <v>5320000</v>
      </c>
      <c r="T8" s="24"/>
      <c r="U8" s="24"/>
      <c r="V8" s="24"/>
      <c r="W8" s="24"/>
      <c r="X8" s="24"/>
      <c r="Y8" s="24"/>
      <c r="Z8" s="6" t="b">
        <f t="shared" si="2"/>
        <v>1</v>
      </c>
      <c r="AA8" s="25">
        <f t="shared" si="0"/>
        <v>0.7</v>
      </c>
      <c r="AB8" s="26" t="b">
        <f t="shared" si="1"/>
        <v>1</v>
      </c>
      <c r="AC8" s="26" t="b">
        <f t="shared" si="3"/>
        <v>1</v>
      </c>
    </row>
    <row r="9" spans="1:29" ht="36" x14ac:dyDescent="0.25">
      <c r="A9" s="11">
        <v>7</v>
      </c>
      <c r="B9" s="35" t="s">
        <v>40</v>
      </c>
      <c r="C9" s="36" t="s">
        <v>19</v>
      </c>
      <c r="D9" s="37" t="s">
        <v>20</v>
      </c>
      <c r="E9" s="38">
        <v>2604</v>
      </c>
      <c r="F9" s="39" t="s">
        <v>41</v>
      </c>
      <c r="G9" s="40" t="s">
        <v>22</v>
      </c>
      <c r="H9" s="41">
        <v>3.5249999999999999</v>
      </c>
      <c r="I9" s="42" t="s">
        <v>42</v>
      </c>
      <c r="J9" s="43">
        <v>7260668.7199999997</v>
      </c>
      <c r="K9" s="44">
        <v>4356401</v>
      </c>
      <c r="L9" s="45">
        <v>2904267.7199999997</v>
      </c>
      <c r="M9" s="46">
        <v>0.6</v>
      </c>
      <c r="N9" s="47">
        <v>0</v>
      </c>
      <c r="O9" s="47">
        <v>0</v>
      </c>
      <c r="P9" s="47">
        <v>0</v>
      </c>
      <c r="Q9" s="48">
        <v>0</v>
      </c>
      <c r="R9" s="48">
        <v>64575</v>
      </c>
      <c r="S9" s="49">
        <v>64575</v>
      </c>
      <c r="T9" s="49">
        <v>2400000</v>
      </c>
      <c r="U9" s="49">
        <v>1827251</v>
      </c>
      <c r="V9" s="24"/>
      <c r="W9" s="24"/>
      <c r="X9" s="24"/>
      <c r="Y9" s="24"/>
      <c r="Z9" s="6" t="b">
        <f t="shared" si="2"/>
        <v>1</v>
      </c>
      <c r="AA9" s="25">
        <f t="shared" si="0"/>
        <v>0.6</v>
      </c>
      <c r="AB9" s="26" t="b">
        <f t="shared" si="1"/>
        <v>1</v>
      </c>
      <c r="AC9" s="26" t="b">
        <f t="shared" si="3"/>
        <v>1</v>
      </c>
    </row>
    <row r="10" spans="1:29" ht="24" x14ac:dyDescent="0.25">
      <c r="A10" s="11">
        <v>8</v>
      </c>
      <c r="B10" s="35" t="s">
        <v>43</v>
      </c>
      <c r="C10" s="36" t="s">
        <v>19</v>
      </c>
      <c r="D10" s="37" t="s">
        <v>20</v>
      </c>
      <c r="E10" s="38">
        <v>2604</v>
      </c>
      <c r="F10" s="39" t="s">
        <v>44</v>
      </c>
      <c r="G10" s="40" t="s">
        <v>27</v>
      </c>
      <c r="H10" s="41">
        <v>2.968</v>
      </c>
      <c r="I10" s="42" t="s">
        <v>42</v>
      </c>
      <c r="J10" s="43">
        <v>9985631.4499999993</v>
      </c>
      <c r="K10" s="44">
        <v>5991378</v>
      </c>
      <c r="L10" s="45">
        <v>3994253.4499999993</v>
      </c>
      <c r="M10" s="46">
        <v>0.6</v>
      </c>
      <c r="N10" s="47">
        <v>0</v>
      </c>
      <c r="O10" s="47">
        <v>0</v>
      </c>
      <c r="P10" s="47">
        <v>0</v>
      </c>
      <c r="Q10" s="48">
        <v>0</v>
      </c>
      <c r="R10" s="48">
        <v>114390</v>
      </c>
      <c r="S10" s="49">
        <v>114390</v>
      </c>
      <c r="T10" s="49">
        <v>2880000</v>
      </c>
      <c r="U10" s="49">
        <v>2882598</v>
      </c>
      <c r="V10" s="24"/>
      <c r="W10" s="24"/>
      <c r="X10" s="24"/>
      <c r="Y10" s="24"/>
      <c r="Z10" s="6" t="b">
        <f t="shared" si="2"/>
        <v>1</v>
      </c>
      <c r="AA10" s="25">
        <f t="shared" si="0"/>
        <v>0.6</v>
      </c>
      <c r="AB10" s="26" t="b">
        <f t="shared" si="1"/>
        <v>1</v>
      </c>
      <c r="AC10" s="26" t="b">
        <f t="shared" si="3"/>
        <v>1</v>
      </c>
    </row>
    <row r="11" spans="1:29" ht="24" x14ac:dyDescent="0.25">
      <c r="A11" s="11">
        <v>9</v>
      </c>
      <c r="B11" s="50" t="s">
        <v>45</v>
      </c>
      <c r="C11" s="13" t="s">
        <v>46</v>
      </c>
      <c r="D11" s="51" t="s">
        <v>47</v>
      </c>
      <c r="E11" s="52">
        <v>2610</v>
      </c>
      <c r="F11" s="53" t="s">
        <v>48</v>
      </c>
      <c r="G11" s="51" t="s">
        <v>22</v>
      </c>
      <c r="H11" s="54">
        <v>0.82</v>
      </c>
      <c r="I11" s="53" t="s">
        <v>49</v>
      </c>
      <c r="J11" s="55">
        <v>13492341.01</v>
      </c>
      <c r="K11" s="56">
        <v>9444638</v>
      </c>
      <c r="L11" s="56">
        <v>4047703.01</v>
      </c>
      <c r="M11" s="57">
        <v>0.7</v>
      </c>
      <c r="N11" s="22">
        <v>0</v>
      </c>
      <c r="O11" s="22">
        <v>0</v>
      </c>
      <c r="P11" s="33">
        <v>0</v>
      </c>
      <c r="Q11" s="33">
        <v>0</v>
      </c>
      <c r="R11" s="33">
        <v>0</v>
      </c>
      <c r="S11" s="58">
        <v>4722319</v>
      </c>
      <c r="T11" s="58">
        <v>4722319</v>
      </c>
      <c r="U11" s="59"/>
      <c r="V11" s="24"/>
      <c r="W11" s="24"/>
      <c r="X11" s="24"/>
      <c r="Y11" s="24"/>
      <c r="Z11" s="6" t="b">
        <f t="shared" si="2"/>
        <v>1</v>
      </c>
      <c r="AA11" s="25">
        <f t="shared" si="0"/>
        <v>0.7</v>
      </c>
      <c r="AB11" s="26" t="b">
        <f t="shared" si="1"/>
        <v>1</v>
      </c>
      <c r="AC11" s="26" t="b">
        <f t="shared" si="3"/>
        <v>1</v>
      </c>
    </row>
    <row r="12" spans="1:29" ht="36" x14ac:dyDescent="0.25">
      <c r="A12" s="60">
        <v>10</v>
      </c>
      <c r="B12" s="61" t="s">
        <v>50</v>
      </c>
      <c r="C12" s="62" t="s">
        <v>51</v>
      </c>
      <c r="D12" s="63" t="s">
        <v>52</v>
      </c>
      <c r="E12" s="64">
        <v>2613</v>
      </c>
      <c r="F12" s="65" t="s">
        <v>53</v>
      </c>
      <c r="G12" s="63" t="s">
        <v>27</v>
      </c>
      <c r="H12" s="66">
        <v>0.82199999999999995</v>
      </c>
      <c r="I12" s="65" t="s">
        <v>54</v>
      </c>
      <c r="J12" s="67">
        <v>2711337.87</v>
      </c>
      <c r="K12" s="68">
        <v>1897936</v>
      </c>
      <c r="L12" s="68">
        <v>813401.87000000011</v>
      </c>
      <c r="M12" s="69">
        <v>0.7</v>
      </c>
      <c r="N12" s="70">
        <v>0</v>
      </c>
      <c r="O12" s="70">
        <v>0</v>
      </c>
      <c r="P12" s="71">
        <v>0</v>
      </c>
      <c r="Q12" s="71">
        <v>0</v>
      </c>
      <c r="R12" s="71">
        <v>0</v>
      </c>
      <c r="S12" s="71">
        <f>K12</f>
        <v>1897936</v>
      </c>
      <c r="T12" s="24"/>
      <c r="U12" s="24"/>
      <c r="V12" s="24"/>
      <c r="W12" s="24"/>
      <c r="X12" s="24"/>
      <c r="Y12" s="24"/>
      <c r="Z12" s="6" t="b">
        <f t="shared" si="2"/>
        <v>1</v>
      </c>
      <c r="AA12" s="25">
        <f t="shared" si="0"/>
        <v>0.7</v>
      </c>
      <c r="AB12" s="26" t="b">
        <f t="shared" si="1"/>
        <v>1</v>
      </c>
      <c r="AC12" s="26" t="b">
        <f t="shared" si="3"/>
        <v>1</v>
      </c>
    </row>
    <row r="13" spans="1:29" ht="36" x14ac:dyDescent="0.25">
      <c r="A13" s="60">
        <v>11</v>
      </c>
      <c r="B13" s="61" t="s">
        <v>55</v>
      </c>
      <c r="C13" s="62" t="s">
        <v>51</v>
      </c>
      <c r="D13" s="63" t="s">
        <v>56</v>
      </c>
      <c r="E13" s="64">
        <v>2606</v>
      </c>
      <c r="F13" s="65" t="s">
        <v>57</v>
      </c>
      <c r="G13" s="63" t="s">
        <v>27</v>
      </c>
      <c r="H13" s="66">
        <v>0.63</v>
      </c>
      <c r="I13" s="65" t="s">
        <v>58</v>
      </c>
      <c r="J13" s="67">
        <v>1182753.3999999999</v>
      </c>
      <c r="K13" s="68">
        <v>827927</v>
      </c>
      <c r="L13" s="68">
        <v>354826.39999999991</v>
      </c>
      <c r="M13" s="69">
        <v>0.7</v>
      </c>
      <c r="N13" s="70">
        <v>0</v>
      </c>
      <c r="O13" s="70">
        <v>0</v>
      </c>
      <c r="P13" s="71">
        <v>0</v>
      </c>
      <c r="Q13" s="71">
        <v>0</v>
      </c>
      <c r="R13" s="71">
        <v>0</v>
      </c>
      <c r="S13" s="71">
        <f t="shared" ref="S13:S54" si="4">K13</f>
        <v>827927</v>
      </c>
      <c r="T13" s="24"/>
      <c r="U13" s="24"/>
      <c r="V13" s="24"/>
      <c r="W13" s="24"/>
      <c r="X13" s="24"/>
      <c r="Y13" s="24"/>
      <c r="Z13" s="6" t="b">
        <f t="shared" si="2"/>
        <v>1</v>
      </c>
      <c r="AA13" s="25">
        <f t="shared" si="0"/>
        <v>0.7</v>
      </c>
      <c r="AB13" s="26" t="b">
        <f t="shared" si="1"/>
        <v>1</v>
      </c>
      <c r="AC13" s="26" t="b">
        <f t="shared" si="3"/>
        <v>1</v>
      </c>
    </row>
    <row r="14" spans="1:29" x14ac:dyDescent="0.25">
      <c r="A14" s="11">
        <v>12</v>
      </c>
      <c r="B14" s="50" t="s">
        <v>59</v>
      </c>
      <c r="C14" s="13" t="s">
        <v>46</v>
      </c>
      <c r="D14" s="51" t="s">
        <v>20</v>
      </c>
      <c r="E14" s="52">
        <v>2604</v>
      </c>
      <c r="F14" s="53" t="s">
        <v>60</v>
      </c>
      <c r="G14" s="51" t="s">
        <v>22</v>
      </c>
      <c r="H14" s="54">
        <v>2.238</v>
      </c>
      <c r="I14" s="53" t="s">
        <v>61</v>
      </c>
      <c r="J14" s="55">
        <v>6107340.2400000002</v>
      </c>
      <c r="K14" s="56">
        <v>4275138</v>
      </c>
      <c r="L14" s="56">
        <v>1832202.2400000002</v>
      </c>
      <c r="M14" s="57">
        <v>0.7</v>
      </c>
      <c r="N14" s="22">
        <v>0</v>
      </c>
      <c r="O14" s="22">
        <v>0</v>
      </c>
      <c r="P14" s="33">
        <v>0</v>
      </c>
      <c r="Q14" s="33">
        <v>0</v>
      </c>
      <c r="R14" s="33">
        <v>0</v>
      </c>
      <c r="S14" s="33">
        <v>2137569</v>
      </c>
      <c r="T14" s="33">
        <v>2137569</v>
      </c>
      <c r="U14" s="24"/>
      <c r="V14" s="24"/>
      <c r="W14" s="24"/>
      <c r="X14" s="24"/>
      <c r="Y14" s="24"/>
      <c r="Z14" s="6" t="b">
        <f t="shared" ref="Z14:Z58" si="5">K14=SUM(N14:Y14)</f>
        <v>1</v>
      </c>
      <c r="AA14" s="25">
        <f t="shared" si="0"/>
        <v>0.7</v>
      </c>
      <c r="AB14" s="26" t="b">
        <f t="shared" si="1"/>
        <v>1</v>
      </c>
      <c r="AC14" s="26" t="b">
        <f t="shared" si="3"/>
        <v>1</v>
      </c>
    </row>
    <row r="15" spans="1:29" ht="24" x14ac:dyDescent="0.25">
      <c r="A15" s="11">
        <v>13</v>
      </c>
      <c r="B15" s="50" t="s">
        <v>62</v>
      </c>
      <c r="C15" s="13" t="s">
        <v>46</v>
      </c>
      <c r="D15" s="51" t="s">
        <v>20</v>
      </c>
      <c r="E15" s="52">
        <v>2604</v>
      </c>
      <c r="F15" s="53" t="s">
        <v>63</v>
      </c>
      <c r="G15" s="51" t="s">
        <v>27</v>
      </c>
      <c r="H15" s="54">
        <v>2.1749999999999998</v>
      </c>
      <c r="I15" s="53" t="s">
        <v>61</v>
      </c>
      <c r="J15" s="55">
        <v>5654288.2199999997</v>
      </c>
      <c r="K15" s="56">
        <v>3958001</v>
      </c>
      <c r="L15" s="56">
        <v>1696287.2199999997</v>
      </c>
      <c r="M15" s="57">
        <v>0.7</v>
      </c>
      <c r="N15" s="22">
        <v>0</v>
      </c>
      <c r="O15" s="22">
        <v>0</v>
      </c>
      <c r="P15" s="33">
        <v>0</v>
      </c>
      <c r="Q15" s="33">
        <v>0</v>
      </c>
      <c r="R15" s="33">
        <v>0</v>
      </c>
      <c r="S15" s="33">
        <v>1979000</v>
      </c>
      <c r="T15" s="33">
        <v>1979001</v>
      </c>
      <c r="U15" s="24"/>
      <c r="V15" s="24"/>
      <c r="W15" s="24"/>
      <c r="X15" s="24"/>
      <c r="Y15" s="24"/>
      <c r="Z15" s="6" t="b">
        <f t="shared" si="5"/>
        <v>1</v>
      </c>
      <c r="AA15" s="25">
        <f t="shared" si="0"/>
        <v>0.7</v>
      </c>
      <c r="AB15" s="26" t="b">
        <f t="shared" si="1"/>
        <v>1</v>
      </c>
      <c r="AC15" s="26" t="b">
        <f t="shared" si="3"/>
        <v>1</v>
      </c>
    </row>
    <row r="16" spans="1:29" ht="24" x14ac:dyDescent="0.25">
      <c r="A16" s="60">
        <v>14</v>
      </c>
      <c r="B16" s="61" t="s">
        <v>64</v>
      </c>
      <c r="C16" s="62" t="s">
        <v>51</v>
      </c>
      <c r="D16" s="63" t="s">
        <v>65</v>
      </c>
      <c r="E16" s="64">
        <v>2602</v>
      </c>
      <c r="F16" s="65" t="s">
        <v>66</v>
      </c>
      <c r="G16" s="63" t="s">
        <v>27</v>
      </c>
      <c r="H16" s="66">
        <v>1</v>
      </c>
      <c r="I16" s="65" t="s">
        <v>67</v>
      </c>
      <c r="J16" s="67">
        <v>1297176.93</v>
      </c>
      <c r="K16" s="68">
        <v>1037741</v>
      </c>
      <c r="L16" s="68">
        <v>259435.92999999993</v>
      </c>
      <c r="M16" s="69">
        <v>0.8</v>
      </c>
      <c r="N16" s="70">
        <v>0</v>
      </c>
      <c r="O16" s="70">
        <v>0</v>
      </c>
      <c r="P16" s="71">
        <v>0</v>
      </c>
      <c r="Q16" s="71">
        <v>0</v>
      </c>
      <c r="R16" s="71">
        <v>0</v>
      </c>
      <c r="S16" s="71">
        <f t="shared" si="4"/>
        <v>1037741</v>
      </c>
      <c r="T16" s="24"/>
      <c r="U16" s="24"/>
      <c r="V16" s="24"/>
      <c r="W16" s="24"/>
      <c r="X16" s="24"/>
      <c r="Y16" s="24"/>
      <c r="Z16" s="6" t="b">
        <f t="shared" si="5"/>
        <v>1</v>
      </c>
      <c r="AA16" s="25">
        <f t="shared" si="0"/>
        <v>0.8</v>
      </c>
      <c r="AB16" s="26" t="b">
        <f t="shared" si="1"/>
        <v>1</v>
      </c>
      <c r="AC16" s="26" t="b">
        <f t="shared" si="3"/>
        <v>1</v>
      </c>
    </row>
    <row r="17" spans="1:29" ht="36" x14ac:dyDescent="0.25">
      <c r="A17" s="60">
        <v>15</v>
      </c>
      <c r="B17" s="61" t="s">
        <v>68</v>
      </c>
      <c r="C17" s="62" t="s">
        <v>51</v>
      </c>
      <c r="D17" s="63" t="s">
        <v>69</v>
      </c>
      <c r="E17" s="64">
        <v>2607</v>
      </c>
      <c r="F17" s="65" t="s">
        <v>70</v>
      </c>
      <c r="G17" s="63" t="s">
        <v>27</v>
      </c>
      <c r="H17" s="66">
        <v>0.84299999999999997</v>
      </c>
      <c r="I17" s="65" t="s">
        <v>71</v>
      </c>
      <c r="J17" s="67">
        <v>9264791.9800000004</v>
      </c>
      <c r="K17" s="68">
        <v>6485354</v>
      </c>
      <c r="L17" s="68">
        <v>2779437.9800000004</v>
      </c>
      <c r="M17" s="69">
        <v>0.7</v>
      </c>
      <c r="N17" s="70">
        <v>0</v>
      </c>
      <c r="O17" s="70">
        <v>0</v>
      </c>
      <c r="P17" s="71">
        <v>0</v>
      </c>
      <c r="Q17" s="71">
        <v>0</v>
      </c>
      <c r="R17" s="71">
        <v>0</v>
      </c>
      <c r="S17" s="71">
        <f t="shared" si="4"/>
        <v>6485354</v>
      </c>
      <c r="T17" s="24"/>
      <c r="U17" s="24"/>
      <c r="V17" s="24"/>
      <c r="W17" s="24"/>
      <c r="X17" s="24"/>
      <c r="Y17" s="24"/>
      <c r="Z17" s="6" t="b">
        <f t="shared" si="5"/>
        <v>1</v>
      </c>
      <c r="AA17" s="25">
        <f t="shared" si="0"/>
        <v>0.7</v>
      </c>
      <c r="AB17" s="26" t="b">
        <f t="shared" si="1"/>
        <v>1</v>
      </c>
      <c r="AC17" s="26" t="b">
        <f t="shared" si="3"/>
        <v>1</v>
      </c>
    </row>
    <row r="18" spans="1:29" ht="24" x14ac:dyDescent="0.25">
      <c r="A18" s="60">
        <v>16</v>
      </c>
      <c r="B18" s="61" t="s">
        <v>72</v>
      </c>
      <c r="C18" s="62" t="s">
        <v>51</v>
      </c>
      <c r="D18" s="63" t="s">
        <v>73</v>
      </c>
      <c r="E18" s="64">
        <v>2608</v>
      </c>
      <c r="F18" s="65" t="s">
        <v>74</v>
      </c>
      <c r="G18" s="63" t="s">
        <v>75</v>
      </c>
      <c r="H18" s="66">
        <v>1.2749999999999999</v>
      </c>
      <c r="I18" s="65" t="s">
        <v>67</v>
      </c>
      <c r="J18" s="67">
        <v>1293066.6200000001</v>
      </c>
      <c r="K18" s="68">
        <v>905146</v>
      </c>
      <c r="L18" s="68">
        <v>387920.62000000011</v>
      </c>
      <c r="M18" s="69">
        <v>0.7</v>
      </c>
      <c r="N18" s="70">
        <v>0</v>
      </c>
      <c r="O18" s="70">
        <v>0</v>
      </c>
      <c r="P18" s="71">
        <v>0</v>
      </c>
      <c r="Q18" s="71">
        <v>0</v>
      </c>
      <c r="R18" s="71">
        <v>0</v>
      </c>
      <c r="S18" s="71">
        <f t="shared" si="4"/>
        <v>905146</v>
      </c>
      <c r="T18" s="24"/>
      <c r="U18" s="24"/>
      <c r="V18" s="24"/>
      <c r="W18" s="24"/>
      <c r="X18" s="24"/>
      <c r="Y18" s="24"/>
      <c r="Z18" s="6" t="b">
        <f t="shared" si="5"/>
        <v>1</v>
      </c>
      <c r="AA18" s="25">
        <f t="shared" si="0"/>
        <v>0.7</v>
      </c>
      <c r="AB18" s="26" t="b">
        <f t="shared" si="1"/>
        <v>1</v>
      </c>
      <c r="AC18" s="26" t="b">
        <f t="shared" si="3"/>
        <v>1</v>
      </c>
    </row>
    <row r="19" spans="1:29" ht="24" x14ac:dyDescent="0.25">
      <c r="A19" s="11">
        <v>17</v>
      </c>
      <c r="B19" s="50" t="s">
        <v>76</v>
      </c>
      <c r="C19" s="13" t="s">
        <v>46</v>
      </c>
      <c r="D19" s="51" t="s">
        <v>20</v>
      </c>
      <c r="E19" s="52">
        <v>2604</v>
      </c>
      <c r="F19" s="53" t="s">
        <v>77</v>
      </c>
      <c r="G19" s="51" t="s">
        <v>22</v>
      </c>
      <c r="H19" s="54">
        <v>1.1719999999999999</v>
      </c>
      <c r="I19" s="53" t="s">
        <v>78</v>
      </c>
      <c r="J19" s="55">
        <v>5036766.21</v>
      </c>
      <c r="K19" s="56">
        <v>3525736</v>
      </c>
      <c r="L19" s="56">
        <v>1511030.21</v>
      </c>
      <c r="M19" s="57">
        <v>0.7</v>
      </c>
      <c r="N19" s="22">
        <v>0</v>
      </c>
      <c r="O19" s="22">
        <v>0</v>
      </c>
      <c r="P19" s="33">
        <v>0</v>
      </c>
      <c r="Q19" s="33">
        <v>0</v>
      </c>
      <c r="R19" s="33">
        <v>0</v>
      </c>
      <c r="S19" s="33">
        <v>1762868</v>
      </c>
      <c r="T19" s="33">
        <v>1762868</v>
      </c>
      <c r="U19" s="24"/>
      <c r="V19" s="24"/>
      <c r="W19" s="24"/>
      <c r="X19" s="24"/>
      <c r="Y19" s="24"/>
      <c r="Z19" s="6" t="b">
        <f t="shared" si="5"/>
        <v>1</v>
      </c>
      <c r="AA19" s="25">
        <f t="shared" si="0"/>
        <v>0.7</v>
      </c>
      <c r="AB19" s="26" t="b">
        <f t="shared" si="1"/>
        <v>1</v>
      </c>
      <c r="AC19" s="26" t="b">
        <f t="shared" si="3"/>
        <v>1</v>
      </c>
    </row>
    <row r="20" spans="1:29" ht="24" x14ac:dyDescent="0.25">
      <c r="A20" s="60">
        <v>18</v>
      </c>
      <c r="B20" s="61" t="s">
        <v>79</v>
      </c>
      <c r="C20" s="62" t="s">
        <v>51</v>
      </c>
      <c r="D20" s="63" t="s">
        <v>80</v>
      </c>
      <c r="E20" s="64">
        <v>2612</v>
      </c>
      <c r="F20" s="65" t="s">
        <v>81</v>
      </c>
      <c r="G20" s="63" t="s">
        <v>27</v>
      </c>
      <c r="H20" s="66">
        <v>0.995</v>
      </c>
      <c r="I20" s="65" t="s">
        <v>82</v>
      </c>
      <c r="J20" s="67">
        <v>1871162.13</v>
      </c>
      <c r="K20" s="68">
        <v>1496929</v>
      </c>
      <c r="L20" s="68">
        <v>374233.12999999989</v>
      </c>
      <c r="M20" s="69">
        <v>0.8</v>
      </c>
      <c r="N20" s="70">
        <v>0</v>
      </c>
      <c r="O20" s="70">
        <v>0</v>
      </c>
      <c r="P20" s="71">
        <v>0</v>
      </c>
      <c r="Q20" s="71">
        <v>0</v>
      </c>
      <c r="R20" s="71">
        <v>0</v>
      </c>
      <c r="S20" s="71">
        <f t="shared" si="4"/>
        <v>1496929</v>
      </c>
      <c r="T20" s="24"/>
      <c r="U20" s="24"/>
      <c r="V20" s="24"/>
      <c r="W20" s="24"/>
      <c r="X20" s="24"/>
      <c r="Y20" s="24"/>
      <c r="Z20" s="6" t="b">
        <f t="shared" si="5"/>
        <v>1</v>
      </c>
      <c r="AA20" s="25">
        <f t="shared" si="0"/>
        <v>0.8</v>
      </c>
      <c r="AB20" s="26" t="b">
        <f t="shared" si="1"/>
        <v>1</v>
      </c>
      <c r="AC20" s="26" t="b">
        <f t="shared" si="3"/>
        <v>1</v>
      </c>
    </row>
    <row r="21" spans="1:29" ht="24" x14ac:dyDescent="0.25">
      <c r="A21" s="60">
        <v>19</v>
      </c>
      <c r="B21" s="61" t="s">
        <v>83</v>
      </c>
      <c r="C21" s="62" t="s">
        <v>51</v>
      </c>
      <c r="D21" s="63" t="s">
        <v>84</v>
      </c>
      <c r="E21" s="64">
        <v>2605</v>
      </c>
      <c r="F21" s="65" t="s">
        <v>85</v>
      </c>
      <c r="G21" s="63" t="s">
        <v>27</v>
      </c>
      <c r="H21" s="66">
        <v>0.97099999999999997</v>
      </c>
      <c r="I21" s="65" t="s">
        <v>67</v>
      </c>
      <c r="J21" s="67">
        <v>1184529.3600000001</v>
      </c>
      <c r="K21" s="68">
        <v>829170</v>
      </c>
      <c r="L21" s="68">
        <v>355359.3600000001</v>
      </c>
      <c r="M21" s="69">
        <v>0.7</v>
      </c>
      <c r="N21" s="70">
        <v>0</v>
      </c>
      <c r="O21" s="70">
        <v>0</v>
      </c>
      <c r="P21" s="71">
        <v>0</v>
      </c>
      <c r="Q21" s="71">
        <v>0</v>
      </c>
      <c r="R21" s="71">
        <v>0</v>
      </c>
      <c r="S21" s="71">
        <f t="shared" si="4"/>
        <v>829170</v>
      </c>
      <c r="T21" s="24"/>
      <c r="U21" s="24"/>
      <c r="V21" s="24"/>
      <c r="W21" s="24"/>
      <c r="X21" s="24"/>
      <c r="Y21" s="24"/>
      <c r="Z21" s="6" t="b">
        <f t="shared" si="5"/>
        <v>1</v>
      </c>
      <c r="AA21" s="25">
        <f t="shared" si="0"/>
        <v>0.7</v>
      </c>
      <c r="AB21" s="26" t="b">
        <f t="shared" si="1"/>
        <v>1</v>
      </c>
      <c r="AC21" s="26" t="b">
        <f t="shared" si="3"/>
        <v>1</v>
      </c>
    </row>
    <row r="22" spans="1:29" x14ac:dyDescent="0.25">
      <c r="A22" s="60">
        <v>20</v>
      </c>
      <c r="B22" s="61" t="s">
        <v>86</v>
      </c>
      <c r="C22" s="62" t="s">
        <v>51</v>
      </c>
      <c r="D22" s="63" t="s">
        <v>20</v>
      </c>
      <c r="E22" s="64">
        <v>2604</v>
      </c>
      <c r="F22" s="65" t="s">
        <v>87</v>
      </c>
      <c r="G22" s="63" t="s">
        <v>27</v>
      </c>
      <c r="H22" s="66">
        <v>0.93500000000000005</v>
      </c>
      <c r="I22" s="65" t="s">
        <v>54</v>
      </c>
      <c r="J22" s="67">
        <v>1754102.36</v>
      </c>
      <c r="K22" s="68">
        <v>1227871</v>
      </c>
      <c r="L22" s="68">
        <v>526231.3600000001</v>
      </c>
      <c r="M22" s="69">
        <v>0.7</v>
      </c>
      <c r="N22" s="70">
        <v>0</v>
      </c>
      <c r="O22" s="70">
        <v>0</v>
      </c>
      <c r="P22" s="71">
        <v>0</v>
      </c>
      <c r="Q22" s="71">
        <v>0</v>
      </c>
      <c r="R22" s="71">
        <v>0</v>
      </c>
      <c r="S22" s="71">
        <f t="shared" si="4"/>
        <v>1227871</v>
      </c>
      <c r="T22" s="24"/>
      <c r="U22" s="24"/>
      <c r="V22" s="24"/>
      <c r="W22" s="24"/>
      <c r="X22" s="24"/>
      <c r="Y22" s="24"/>
      <c r="Z22" s="6" t="b">
        <f t="shared" si="5"/>
        <v>1</v>
      </c>
      <c r="AA22" s="25">
        <f t="shared" si="0"/>
        <v>0.7</v>
      </c>
      <c r="AB22" s="26" t="b">
        <f t="shared" si="1"/>
        <v>1</v>
      </c>
      <c r="AC22" s="26" t="b">
        <f t="shared" si="3"/>
        <v>1</v>
      </c>
    </row>
    <row r="23" spans="1:29" ht="24" x14ac:dyDescent="0.25">
      <c r="A23" s="60">
        <v>21</v>
      </c>
      <c r="B23" s="61" t="s">
        <v>88</v>
      </c>
      <c r="C23" s="62" t="s">
        <v>51</v>
      </c>
      <c r="D23" s="63" t="s">
        <v>80</v>
      </c>
      <c r="E23" s="64">
        <v>2612</v>
      </c>
      <c r="F23" s="65" t="s">
        <v>89</v>
      </c>
      <c r="G23" s="63" t="s">
        <v>27</v>
      </c>
      <c r="H23" s="66">
        <v>0.995</v>
      </c>
      <c r="I23" s="65" t="s">
        <v>82</v>
      </c>
      <c r="J23" s="67">
        <v>1436442</v>
      </c>
      <c r="K23" s="68">
        <v>1149153</v>
      </c>
      <c r="L23" s="68">
        <v>287289</v>
      </c>
      <c r="M23" s="69">
        <v>0.8</v>
      </c>
      <c r="N23" s="70">
        <v>0</v>
      </c>
      <c r="O23" s="70">
        <v>0</v>
      </c>
      <c r="P23" s="71">
        <v>0</v>
      </c>
      <c r="Q23" s="71">
        <v>0</v>
      </c>
      <c r="R23" s="71">
        <v>0</v>
      </c>
      <c r="S23" s="71">
        <f t="shared" si="4"/>
        <v>1149153</v>
      </c>
      <c r="T23" s="24"/>
      <c r="U23" s="24"/>
      <c r="V23" s="24"/>
      <c r="W23" s="24"/>
      <c r="X23" s="24"/>
      <c r="Y23" s="24"/>
      <c r="Z23" s="6" t="b">
        <f t="shared" si="5"/>
        <v>1</v>
      </c>
      <c r="AA23" s="25">
        <f t="shared" si="0"/>
        <v>0.8</v>
      </c>
      <c r="AB23" s="26" t="b">
        <f t="shared" si="1"/>
        <v>1</v>
      </c>
      <c r="AC23" s="26" t="b">
        <f t="shared" si="3"/>
        <v>1</v>
      </c>
    </row>
    <row r="24" spans="1:29" ht="24" x14ac:dyDescent="0.25">
      <c r="A24" s="60">
        <v>22</v>
      </c>
      <c r="B24" s="61" t="s">
        <v>90</v>
      </c>
      <c r="C24" s="62" t="s">
        <v>51</v>
      </c>
      <c r="D24" s="63" t="s">
        <v>52</v>
      </c>
      <c r="E24" s="64">
        <v>2613</v>
      </c>
      <c r="F24" s="65" t="s">
        <v>91</v>
      </c>
      <c r="G24" s="63" t="s">
        <v>22</v>
      </c>
      <c r="H24" s="66">
        <v>3.516</v>
      </c>
      <c r="I24" s="65" t="s">
        <v>54</v>
      </c>
      <c r="J24" s="67">
        <v>14399984.34</v>
      </c>
      <c r="K24" s="68">
        <v>10079989</v>
      </c>
      <c r="L24" s="68">
        <v>4319995.34</v>
      </c>
      <c r="M24" s="69">
        <v>0.7</v>
      </c>
      <c r="N24" s="70">
        <v>0</v>
      </c>
      <c r="O24" s="70">
        <v>0</v>
      </c>
      <c r="P24" s="71">
        <v>0</v>
      </c>
      <c r="Q24" s="71">
        <v>0</v>
      </c>
      <c r="R24" s="71">
        <v>0</v>
      </c>
      <c r="S24" s="71">
        <f>K24</f>
        <v>10079989</v>
      </c>
      <c r="T24" s="24"/>
      <c r="U24" s="24"/>
      <c r="V24" s="24"/>
      <c r="W24" s="24"/>
      <c r="X24" s="24"/>
      <c r="Y24" s="24"/>
      <c r="Z24" s="6" t="b">
        <f t="shared" si="5"/>
        <v>1</v>
      </c>
      <c r="AA24" s="25">
        <f t="shared" si="0"/>
        <v>0.7</v>
      </c>
      <c r="AB24" s="26" t="b">
        <f t="shared" si="1"/>
        <v>1</v>
      </c>
      <c r="AC24" s="26" t="b">
        <f t="shared" si="3"/>
        <v>1</v>
      </c>
    </row>
    <row r="25" spans="1:29" ht="24" x14ac:dyDescent="0.25">
      <c r="A25" s="60">
        <v>23</v>
      </c>
      <c r="B25" s="61" t="s">
        <v>92</v>
      </c>
      <c r="C25" s="62" t="s">
        <v>51</v>
      </c>
      <c r="D25" s="63" t="s">
        <v>84</v>
      </c>
      <c r="E25" s="64">
        <v>2605</v>
      </c>
      <c r="F25" s="65" t="s">
        <v>93</v>
      </c>
      <c r="G25" s="63" t="s">
        <v>27</v>
      </c>
      <c r="H25" s="66">
        <v>0.82499999999999996</v>
      </c>
      <c r="I25" s="65" t="s">
        <v>67</v>
      </c>
      <c r="J25" s="67">
        <v>1049436</v>
      </c>
      <c r="K25" s="68">
        <v>734605</v>
      </c>
      <c r="L25" s="68">
        <v>314831</v>
      </c>
      <c r="M25" s="69">
        <v>0.7</v>
      </c>
      <c r="N25" s="70">
        <v>0</v>
      </c>
      <c r="O25" s="70">
        <v>0</v>
      </c>
      <c r="P25" s="71">
        <v>0</v>
      </c>
      <c r="Q25" s="71">
        <v>0</v>
      </c>
      <c r="R25" s="71">
        <v>0</v>
      </c>
      <c r="S25" s="71">
        <f>K25</f>
        <v>734605</v>
      </c>
      <c r="T25" s="24"/>
      <c r="U25" s="24"/>
      <c r="V25" s="24"/>
      <c r="W25" s="24"/>
      <c r="X25" s="24"/>
      <c r="Y25" s="24"/>
      <c r="Z25" s="6" t="b">
        <f t="shared" si="5"/>
        <v>1</v>
      </c>
      <c r="AA25" s="25">
        <f t="shared" si="0"/>
        <v>0.7</v>
      </c>
      <c r="AB25" s="26" t="b">
        <f t="shared" si="1"/>
        <v>1</v>
      </c>
      <c r="AC25" s="26" t="b">
        <f t="shared" si="3"/>
        <v>1</v>
      </c>
    </row>
    <row r="26" spans="1:29" ht="24" x14ac:dyDescent="0.25">
      <c r="A26" s="60">
        <v>24</v>
      </c>
      <c r="B26" s="61" t="s">
        <v>94</v>
      </c>
      <c r="C26" s="62" t="s">
        <v>51</v>
      </c>
      <c r="D26" s="63" t="s">
        <v>73</v>
      </c>
      <c r="E26" s="64">
        <v>2608</v>
      </c>
      <c r="F26" s="65" t="s">
        <v>95</v>
      </c>
      <c r="G26" s="63" t="s">
        <v>27</v>
      </c>
      <c r="H26" s="66">
        <v>0.315</v>
      </c>
      <c r="I26" s="65" t="s">
        <v>67</v>
      </c>
      <c r="J26" s="67">
        <v>755053.57</v>
      </c>
      <c r="K26" s="68">
        <v>528537</v>
      </c>
      <c r="L26" s="68">
        <v>226516.56999999995</v>
      </c>
      <c r="M26" s="69">
        <v>0.7</v>
      </c>
      <c r="N26" s="70">
        <v>0</v>
      </c>
      <c r="O26" s="70">
        <v>0</v>
      </c>
      <c r="P26" s="71">
        <v>0</v>
      </c>
      <c r="Q26" s="71">
        <v>0</v>
      </c>
      <c r="R26" s="71">
        <v>0</v>
      </c>
      <c r="S26" s="71">
        <f>K26</f>
        <v>528537</v>
      </c>
      <c r="T26" s="24"/>
      <c r="U26" s="24"/>
      <c r="V26" s="24"/>
      <c r="W26" s="24"/>
      <c r="X26" s="24"/>
      <c r="Y26" s="24"/>
      <c r="Z26" s="6" t="b">
        <f t="shared" si="5"/>
        <v>1</v>
      </c>
      <c r="AA26" s="25">
        <f t="shared" si="0"/>
        <v>0.7</v>
      </c>
      <c r="AB26" s="26" t="b">
        <f t="shared" si="1"/>
        <v>1</v>
      </c>
      <c r="AC26" s="26" t="b">
        <f t="shared" si="3"/>
        <v>1</v>
      </c>
    </row>
    <row r="27" spans="1:29" ht="24" x14ac:dyDescent="0.25">
      <c r="A27" s="60">
        <v>25</v>
      </c>
      <c r="B27" s="72" t="s">
        <v>96</v>
      </c>
      <c r="C27" s="62" t="s">
        <v>51</v>
      </c>
      <c r="D27" s="73" t="s">
        <v>65</v>
      </c>
      <c r="E27" s="74">
        <v>2602</v>
      </c>
      <c r="F27" s="75" t="s">
        <v>97</v>
      </c>
      <c r="G27" s="63" t="s">
        <v>27</v>
      </c>
      <c r="H27" s="66">
        <v>0.30499999999999999</v>
      </c>
      <c r="I27" s="65" t="s">
        <v>67</v>
      </c>
      <c r="J27" s="67">
        <v>369377.44</v>
      </c>
      <c r="K27" s="68">
        <v>295501</v>
      </c>
      <c r="L27" s="68">
        <v>73876.44</v>
      </c>
      <c r="M27" s="69">
        <v>0.8</v>
      </c>
      <c r="N27" s="70">
        <v>0</v>
      </c>
      <c r="O27" s="70">
        <v>0</v>
      </c>
      <c r="P27" s="71">
        <v>0</v>
      </c>
      <c r="Q27" s="71">
        <v>0</v>
      </c>
      <c r="R27" s="71">
        <v>0</v>
      </c>
      <c r="S27" s="71">
        <f t="shared" si="4"/>
        <v>295501</v>
      </c>
      <c r="T27" s="24"/>
      <c r="U27" s="24"/>
      <c r="V27" s="24"/>
      <c r="W27" s="24"/>
      <c r="X27" s="24"/>
      <c r="Y27" s="24"/>
      <c r="Z27" s="6" t="b">
        <f t="shared" si="5"/>
        <v>1</v>
      </c>
      <c r="AA27" s="25">
        <f t="shared" si="0"/>
        <v>0.8</v>
      </c>
      <c r="AB27" s="26" t="b">
        <f t="shared" si="1"/>
        <v>1</v>
      </c>
      <c r="AC27" s="26" t="b">
        <f t="shared" si="3"/>
        <v>1</v>
      </c>
    </row>
    <row r="28" spans="1:29" ht="36" x14ac:dyDescent="0.25">
      <c r="A28" s="60">
        <v>26</v>
      </c>
      <c r="B28" s="61" t="s">
        <v>98</v>
      </c>
      <c r="C28" s="62" t="s">
        <v>51</v>
      </c>
      <c r="D28" s="63" t="s">
        <v>80</v>
      </c>
      <c r="E28" s="64">
        <v>2612</v>
      </c>
      <c r="F28" s="65" t="s">
        <v>99</v>
      </c>
      <c r="G28" s="63" t="s">
        <v>75</v>
      </c>
      <c r="H28" s="66">
        <v>1.4950000000000001</v>
      </c>
      <c r="I28" s="65" t="s">
        <v>82</v>
      </c>
      <c r="J28" s="67">
        <v>1411143.98</v>
      </c>
      <c r="K28" s="68">
        <v>1128915</v>
      </c>
      <c r="L28" s="68">
        <v>282228.98</v>
      </c>
      <c r="M28" s="69">
        <v>0.8</v>
      </c>
      <c r="N28" s="70">
        <v>0</v>
      </c>
      <c r="O28" s="70">
        <v>0</v>
      </c>
      <c r="P28" s="71">
        <v>0</v>
      </c>
      <c r="Q28" s="71">
        <v>0</v>
      </c>
      <c r="R28" s="71">
        <v>0</v>
      </c>
      <c r="S28" s="71">
        <f>K28</f>
        <v>1128915</v>
      </c>
      <c r="T28" s="24"/>
      <c r="U28" s="24"/>
      <c r="V28" s="24"/>
      <c r="W28" s="24"/>
      <c r="X28" s="24"/>
      <c r="Y28" s="24"/>
      <c r="Z28" s="6" t="b">
        <f t="shared" si="5"/>
        <v>1</v>
      </c>
      <c r="AA28" s="25">
        <f t="shared" si="0"/>
        <v>0.8</v>
      </c>
      <c r="AB28" s="26" t="b">
        <f t="shared" si="1"/>
        <v>1</v>
      </c>
      <c r="AC28" s="26" t="b">
        <f t="shared" si="3"/>
        <v>1</v>
      </c>
    </row>
    <row r="29" spans="1:29" ht="48" x14ac:dyDescent="0.25">
      <c r="A29" s="60">
        <v>27</v>
      </c>
      <c r="B29" s="61" t="s">
        <v>100</v>
      </c>
      <c r="C29" s="62" t="s">
        <v>51</v>
      </c>
      <c r="D29" s="63" t="s">
        <v>33</v>
      </c>
      <c r="E29" s="64">
        <v>2611</v>
      </c>
      <c r="F29" s="65" t="s">
        <v>101</v>
      </c>
      <c r="G29" s="63" t="s">
        <v>27</v>
      </c>
      <c r="H29" s="66">
        <v>0.71</v>
      </c>
      <c r="I29" s="65" t="s">
        <v>58</v>
      </c>
      <c r="J29" s="67">
        <v>2405000</v>
      </c>
      <c r="K29" s="68">
        <v>1924000</v>
      </c>
      <c r="L29" s="68">
        <v>481000</v>
      </c>
      <c r="M29" s="69">
        <v>0.8</v>
      </c>
      <c r="N29" s="70">
        <v>0</v>
      </c>
      <c r="O29" s="70">
        <v>0</v>
      </c>
      <c r="P29" s="71">
        <v>0</v>
      </c>
      <c r="Q29" s="71">
        <v>0</v>
      </c>
      <c r="R29" s="71">
        <v>0</v>
      </c>
      <c r="S29" s="71">
        <f t="shared" si="4"/>
        <v>1924000</v>
      </c>
      <c r="T29" s="24"/>
      <c r="U29" s="24"/>
      <c r="V29" s="24"/>
      <c r="W29" s="24"/>
      <c r="X29" s="24"/>
      <c r="Y29" s="24"/>
      <c r="Z29" s="6" t="b">
        <f t="shared" si="5"/>
        <v>1</v>
      </c>
      <c r="AA29" s="25">
        <f t="shared" si="0"/>
        <v>0.8</v>
      </c>
      <c r="AB29" s="26" t="b">
        <f t="shared" si="1"/>
        <v>1</v>
      </c>
      <c r="AC29" s="26" t="b">
        <f t="shared" si="3"/>
        <v>1</v>
      </c>
    </row>
    <row r="30" spans="1:29" ht="36" x14ac:dyDescent="0.25">
      <c r="A30" s="60">
        <v>28</v>
      </c>
      <c r="B30" s="61" t="s">
        <v>102</v>
      </c>
      <c r="C30" s="62" t="s">
        <v>51</v>
      </c>
      <c r="D30" s="63" t="s">
        <v>20</v>
      </c>
      <c r="E30" s="64">
        <v>2604</v>
      </c>
      <c r="F30" s="65" t="s">
        <v>103</v>
      </c>
      <c r="G30" s="63" t="s">
        <v>27</v>
      </c>
      <c r="H30" s="66">
        <v>0.69699999999999995</v>
      </c>
      <c r="I30" s="65" t="s">
        <v>54</v>
      </c>
      <c r="J30" s="67">
        <v>1898471.88</v>
      </c>
      <c r="K30" s="68">
        <v>1328930</v>
      </c>
      <c r="L30" s="68">
        <v>569541.87999999989</v>
      </c>
      <c r="M30" s="69">
        <v>0.7</v>
      </c>
      <c r="N30" s="70">
        <v>0</v>
      </c>
      <c r="O30" s="70">
        <v>0</v>
      </c>
      <c r="P30" s="71">
        <v>0</v>
      </c>
      <c r="Q30" s="71">
        <v>0</v>
      </c>
      <c r="R30" s="71">
        <v>0</v>
      </c>
      <c r="S30" s="71">
        <f>K30</f>
        <v>1328930</v>
      </c>
      <c r="T30" s="24"/>
      <c r="U30" s="24"/>
      <c r="V30" s="24"/>
      <c r="W30" s="24"/>
      <c r="X30" s="24"/>
      <c r="Y30" s="24"/>
      <c r="Z30" s="6" t="b">
        <f t="shared" si="5"/>
        <v>1</v>
      </c>
      <c r="AA30" s="25">
        <f t="shared" si="0"/>
        <v>0.7</v>
      </c>
      <c r="AB30" s="26" t="b">
        <f t="shared" si="1"/>
        <v>1</v>
      </c>
      <c r="AC30" s="26" t="b">
        <f t="shared" si="3"/>
        <v>1</v>
      </c>
    </row>
    <row r="31" spans="1:29" ht="36" x14ac:dyDescent="0.25">
      <c r="A31" s="60">
        <v>29</v>
      </c>
      <c r="B31" s="61" t="s">
        <v>104</v>
      </c>
      <c r="C31" s="62" t="s">
        <v>51</v>
      </c>
      <c r="D31" s="63" t="s">
        <v>56</v>
      </c>
      <c r="E31" s="64">
        <v>2606</v>
      </c>
      <c r="F31" s="65" t="s">
        <v>105</v>
      </c>
      <c r="G31" s="63" t="s">
        <v>75</v>
      </c>
      <c r="H31" s="66">
        <v>0.152</v>
      </c>
      <c r="I31" s="65" t="s">
        <v>58</v>
      </c>
      <c r="J31" s="67">
        <v>296433.96999999997</v>
      </c>
      <c r="K31" s="68">
        <v>207503</v>
      </c>
      <c r="L31" s="68">
        <v>88930.969999999972</v>
      </c>
      <c r="M31" s="69">
        <v>0.7</v>
      </c>
      <c r="N31" s="70">
        <v>0</v>
      </c>
      <c r="O31" s="70">
        <v>0</v>
      </c>
      <c r="P31" s="71">
        <v>0</v>
      </c>
      <c r="Q31" s="71">
        <v>0</v>
      </c>
      <c r="R31" s="71">
        <v>0</v>
      </c>
      <c r="S31" s="71">
        <f t="shared" si="4"/>
        <v>207503</v>
      </c>
      <c r="T31" s="24"/>
      <c r="U31" s="24"/>
      <c r="V31" s="24"/>
      <c r="W31" s="24"/>
      <c r="X31" s="24"/>
      <c r="Y31" s="24"/>
      <c r="Z31" s="6" t="b">
        <f t="shared" si="5"/>
        <v>1</v>
      </c>
      <c r="AA31" s="25">
        <f t="shared" si="0"/>
        <v>0.7</v>
      </c>
      <c r="AB31" s="26" t="b">
        <f t="shared" si="1"/>
        <v>1</v>
      </c>
      <c r="AC31" s="26" t="b">
        <f t="shared" si="3"/>
        <v>1</v>
      </c>
    </row>
    <row r="32" spans="1:29" ht="36" x14ac:dyDescent="0.25">
      <c r="A32" s="60">
        <v>30</v>
      </c>
      <c r="B32" s="61" t="s">
        <v>106</v>
      </c>
      <c r="C32" s="62" t="s">
        <v>51</v>
      </c>
      <c r="D32" s="63" t="s">
        <v>52</v>
      </c>
      <c r="E32" s="64">
        <v>2613</v>
      </c>
      <c r="F32" s="65" t="s">
        <v>107</v>
      </c>
      <c r="G32" s="63" t="s">
        <v>22</v>
      </c>
      <c r="H32" s="66">
        <v>2.9590000000000001</v>
      </c>
      <c r="I32" s="65" t="s">
        <v>54</v>
      </c>
      <c r="J32" s="67">
        <v>8190997.2300000004</v>
      </c>
      <c r="K32" s="68">
        <v>5733698</v>
      </c>
      <c r="L32" s="68">
        <v>2457299.2300000004</v>
      </c>
      <c r="M32" s="69">
        <v>0.7</v>
      </c>
      <c r="N32" s="70">
        <v>0</v>
      </c>
      <c r="O32" s="70">
        <v>0</v>
      </c>
      <c r="P32" s="71">
        <v>0</v>
      </c>
      <c r="Q32" s="71">
        <v>0</v>
      </c>
      <c r="R32" s="71">
        <v>0</v>
      </c>
      <c r="S32" s="71">
        <f t="shared" si="4"/>
        <v>5733698</v>
      </c>
      <c r="T32" s="24"/>
      <c r="U32" s="24"/>
      <c r="V32" s="24"/>
      <c r="W32" s="24"/>
      <c r="X32" s="24"/>
      <c r="Y32" s="24"/>
      <c r="Z32" s="6" t="b">
        <f t="shared" si="5"/>
        <v>1</v>
      </c>
      <c r="AA32" s="25">
        <f t="shared" si="0"/>
        <v>0.7</v>
      </c>
      <c r="AB32" s="26" t="b">
        <f t="shared" si="1"/>
        <v>1</v>
      </c>
      <c r="AC32" s="26" t="b">
        <f t="shared" si="3"/>
        <v>1</v>
      </c>
    </row>
    <row r="33" spans="1:29" ht="24" x14ac:dyDescent="0.25">
      <c r="A33" s="60">
        <v>31</v>
      </c>
      <c r="B33" s="61" t="s">
        <v>108</v>
      </c>
      <c r="C33" s="62" t="s">
        <v>51</v>
      </c>
      <c r="D33" s="63" t="s">
        <v>65</v>
      </c>
      <c r="E33" s="64">
        <v>2602</v>
      </c>
      <c r="F33" s="65" t="s">
        <v>109</v>
      </c>
      <c r="G33" s="63" t="s">
        <v>27</v>
      </c>
      <c r="H33" s="66">
        <v>1</v>
      </c>
      <c r="I33" s="65" t="s">
        <v>67</v>
      </c>
      <c r="J33" s="67">
        <v>3144078.1</v>
      </c>
      <c r="K33" s="68">
        <v>2515262</v>
      </c>
      <c r="L33" s="68">
        <v>628816.10000000009</v>
      </c>
      <c r="M33" s="69">
        <v>0.8</v>
      </c>
      <c r="N33" s="70">
        <v>0</v>
      </c>
      <c r="O33" s="70">
        <v>0</v>
      </c>
      <c r="P33" s="71">
        <v>0</v>
      </c>
      <c r="Q33" s="71">
        <v>0</v>
      </c>
      <c r="R33" s="71">
        <v>0</v>
      </c>
      <c r="S33" s="71">
        <f>K33</f>
        <v>2515262</v>
      </c>
      <c r="T33" s="24"/>
      <c r="U33" s="24"/>
      <c r="V33" s="24"/>
      <c r="W33" s="24"/>
      <c r="X33" s="24"/>
      <c r="Y33" s="24"/>
      <c r="Z33" s="6" t="b">
        <f t="shared" si="5"/>
        <v>1</v>
      </c>
      <c r="AA33" s="25">
        <f t="shared" si="0"/>
        <v>0.8</v>
      </c>
      <c r="AB33" s="26" t="b">
        <f t="shared" si="1"/>
        <v>1</v>
      </c>
      <c r="AC33" s="26" t="b">
        <f t="shared" si="3"/>
        <v>1</v>
      </c>
    </row>
    <row r="34" spans="1:29" x14ac:dyDescent="0.25">
      <c r="A34" s="11">
        <v>32</v>
      </c>
      <c r="B34" s="50" t="s">
        <v>110</v>
      </c>
      <c r="C34" s="13" t="s">
        <v>46</v>
      </c>
      <c r="D34" s="51" t="s">
        <v>20</v>
      </c>
      <c r="E34" s="52">
        <v>2604</v>
      </c>
      <c r="F34" s="53" t="s">
        <v>111</v>
      </c>
      <c r="G34" s="51" t="s">
        <v>22</v>
      </c>
      <c r="H34" s="54">
        <v>0.997</v>
      </c>
      <c r="I34" s="53" t="s">
        <v>78</v>
      </c>
      <c r="J34" s="55">
        <v>4087608.48</v>
      </c>
      <c r="K34" s="56">
        <v>2861325</v>
      </c>
      <c r="L34" s="56">
        <v>1226283.48</v>
      </c>
      <c r="M34" s="57">
        <v>0.7</v>
      </c>
      <c r="N34" s="22">
        <v>0</v>
      </c>
      <c r="O34" s="22">
        <v>0</v>
      </c>
      <c r="P34" s="33">
        <v>0</v>
      </c>
      <c r="Q34" s="33">
        <v>0</v>
      </c>
      <c r="R34" s="33">
        <v>0</v>
      </c>
      <c r="S34" s="33">
        <v>1430662</v>
      </c>
      <c r="T34" s="33">
        <v>1430663</v>
      </c>
      <c r="U34" s="24"/>
      <c r="V34" s="24"/>
      <c r="W34" s="24"/>
      <c r="X34" s="24"/>
      <c r="Y34" s="24"/>
      <c r="Z34" s="6" t="b">
        <f t="shared" si="5"/>
        <v>1</v>
      </c>
      <c r="AA34" s="25">
        <f t="shared" si="0"/>
        <v>0.7</v>
      </c>
      <c r="AB34" s="26" t="b">
        <f t="shared" si="1"/>
        <v>1</v>
      </c>
      <c r="AC34" s="26" t="b">
        <f t="shared" si="3"/>
        <v>1</v>
      </c>
    </row>
    <row r="35" spans="1:29" ht="36" x14ac:dyDescent="0.25">
      <c r="A35" s="60">
        <v>33</v>
      </c>
      <c r="B35" s="61" t="s">
        <v>112</v>
      </c>
      <c r="C35" s="62" t="s">
        <v>51</v>
      </c>
      <c r="D35" s="63" t="s">
        <v>80</v>
      </c>
      <c r="E35" s="64">
        <v>2612</v>
      </c>
      <c r="F35" s="65" t="s">
        <v>113</v>
      </c>
      <c r="G35" s="63" t="s">
        <v>27</v>
      </c>
      <c r="H35" s="66">
        <v>0.995</v>
      </c>
      <c r="I35" s="65" t="s">
        <v>82</v>
      </c>
      <c r="J35" s="67">
        <v>2653477.7999999998</v>
      </c>
      <c r="K35" s="68">
        <v>2122782</v>
      </c>
      <c r="L35" s="68">
        <v>530695.79999999981</v>
      </c>
      <c r="M35" s="69">
        <v>0.8</v>
      </c>
      <c r="N35" s="70">
        <v>0</v>
      </c>
      <c r="O35" s="70">
        <v>0</v>
      </c>
      <c r="P35" s="71">
        <v>0</v>
      </c>
      <c r="Q35" s="71">
        <v>0</v>
      </c>
      <c r="R35" s="71">
        <v>0</v>
      </c>
      <c r="S35" s="71">
        <f t="shared" si="4"/>
        <v>2122782</v>
      </c>
      <c r="T35" s="24"/>
      <c r="U35" s="24"/>
      <c r="V35" s="24"/>
      <c r="W35" s="24"/>
      <c r="X35" s="24"/>
      <c r="Y35" s="24"/>
      <c r="Z35" s="6" t="b">
        <f t="shared" si="5"/>
        <v>1</v>
      </c>
      <c r="AA35" s="25">
        <f t="shared" si="0"/>
        <v>0.8</v>
      </c>
      <c r="AB35" s="26" t="b">
        <f t="shared" si="1"/>
        <v>1</v>
      </c>
      <c r="AC35" s="26" t="b">
        <f t="shared" si="3"/>
        <v>1</v>
      </c>
    </row>
    <row r="36" spans="1:29" ht="24" x14ac:dyDescent="0.25">
      <c r="A36" s="60">
        <v>34</v>
      </c>
      <c r="B36" s="61" t="s">
        <v>114</v>
      </c>
      <c r="C36" s="62" t="s">
        <v>51</v>
      </c>
      <c r="D36" s="63" t="s">
        <v>84</v>
      </c>
      <c r="E36" s="64">
        <v>2605</v>
      </c>
      <c r="F36" s="65" t="s">
        <v>115</v>
      </c>
      <c r="G36" s="63" t="s">
        <v>27</v>
      </c>
      <c r="H36" s="66">
        <v>0.99</v>
      </c>
      <c r="I36" s="65" t="s">
        <v>67</v>
      </c>
      <c r="J36" s="67">
        <v>1658737.41</v>
      </c>
      <c r="K36" s="68">
        <v>1161116</v>
      </c>
      <c r="L36" s="68">
        <v>497621.40999999992</v>
      </c>
      <c r="M36" s="69">
        <v>0.7</v>
      </c>
      <c r="N36" s="70">
        <v>0</v>
      </c>
      <c r="O36" s="70">
        <v>0</v>
      </c>
      <c r="P36" s="71">
        <v>0</v>
      </c>
      <c r="Q36" s="71">
        <v>0</v>
      </c>
      <c r="R36" s="71">
        <v>0</v>
      </c>
      <c r="S36" s="71">
        <f t="shared" si="4"/>
        <v>1161116</v>
      </c>
      <c r="T36" s="24"/>
      <c r="U36" s="24"/>
      <c r="V36" s="24"/>
      <c r="W36" s="24"/>
      <c r="X36" s="24"/>
      <c r="Y36" s="24"/>
      <c r="Z36" s="6" t="b">
        <f t="shared" si="5"/>
        <v>1</v>
      </c>
      <c r="AA36" s="25">
        <f t="shared" si="0"/>
        <v>0.7</v>
      </c>
      <c r="AB36" s="26" t="b">
        <f t="shared" si="1"/>
        <v>1</v>
      </c>
      <c r="AC36" s="26" t="b">
        <f t="shared" si="3"/>
        <v>1</v>
      </c>
    </row>
    <row r="37" spans="1:29" ht="24" x14ac:dyDescent="0.25">
      <c r="A37" s="60">
        <v>35</v>
      </c>
      <c r="B37" s="61" t="s">
        <v>116</v>
      </c>
      <c r="C37" s="62" t="s">
        <v>51</v>
      </c>
      <c r="D37" s="65" t="s">
        <v>69</v>
      </c>
      <c r="E37" s="64">
        <v>2607</v>
      </c>
      <c r="F37" s="65" t="s">
        <v>117</v>
      </c>
      <c r="G37" s="63" t="s">
        <v>75</v>
      </c>
      <c r="H37" s="76">
        <v>5.2450000000000001</v>
      </c>
      <c r="I37" s="65" t="s">
        <v>118</v>
      </c>
      <c r="J37" s="67">
        <v>9818807.2400000002</v>
      </c>
      <c r="K37" s="68">
        <v>6873165</v>
      </c>
      <c r="L37" s="68">
        <v>2945642.24</v>
      </c>
      <c r="M37" s="69">
        <v>0.7</v>
      </c>
      <c r="N37" s="70">
        <v>0</v>
      </c>
      <c r="O37" s="70">
        <v>0</v>
      </c>
      <c r="P37" s="71">
        <v>0</v>
      </c>
      <c r="Q37" s="71">
        <v>0</v>
      </c>
      <c r="R37" s="71">
        <v>0</v>
      </c>
      <c r="S37" s="71">
        <f t="shared" si="4"/>
        <v>6873165</v>
      </c>
      <c r="T37" s="24"/>
      <c r="U37" s="24"/>
      <c r="V37" s="24"/>
      <c r="W37" s="24"/>
      <c r="X37" s="24"/>
      <c r="Y37" s="24"/>
      <c r="Z37" s="6" t="b">
        <f t="shared" si="5"/>
        <v>1</v>
      </c>
      <c r="AA37" s="25">
        <f t="shared" si="0"/>
        <v>0.7</v>
      </c>
      <c r="AB37" s="26" t="b">
        <f t="shared" si="1"/>
        <v>1</v>
      </c>
      <c r="AC37" s="26" t="b">
        <f t="shared" si="3"/>
        <v>1</v>
      </c>
    </row>
    <row r="38" spans="1:29" ht="24" x14ac:dyDescent="0.25">
      <c r="A38" s="60">
        <v>36</v>
      </c>
      <c r="B38" s="61" t="s">
        <v>119</v>
      </c>
      <c r="C38" s="62" t="s">
        <v>51</v>
      </c>
      <c r="D38" s="65" t="s">
        <v>73</v>
      </c>
      <c r="E38" s="64">
        <v>2608</v>
      </c>
      <c r="F38" s="65" t="s">
        <v>120</v>
      </c>
      <c r="G38" s="63" t="s">
        <v>75</v>
      </c>
      <c r="H38" s="76">
        <v>1.4450000000000001</v>
      </c>
      <c r="I38" s="65" t="s">
        <v>67</v>
      </c>
      <c r="J38" s="67">
        <v>1478875.55</v>
      </c>
      <c r="K38" s="68">
        <v>1035212</v>
      </c>
      <c r="L38" s="68">
        <v>443663.55000000005</v>
      </c>
      <c r="M38" s="69">
        <v>0.7</v>
      </c>
      <c r="N38" s="70">
        <v>0</v>
      </c>
      <c r="O38" s="70">
        <v>0</v>
      </c>
      <c r="P38" s="71">
        <v>0</v>
      </c>
      <c r="Q38" s="71">
        <v>0</v>
      </c>
      <c r="R38" s="71">
        <v>0</v>
      </c>
      <c r="S38" s="71">
        <f t="shared" si="4"/>
        <v>1035212</v>
      </c>
      <c r="T38" s="24"/>
      <c r="U38" s="24"/>
      <c r="V38" s="24"/>
      <c r="W38" s="24"/>
      <c r="X38" s="24"/>
      <c r="Y38" s="24"/>
      <c r="Z38" s="6" t="b">
        <f t="shared" si="5"/>
        <v>1</v>
      </c>
      <c r="AA38" s="25">
        <f t="shared" si="0"/>
        <v>0.7</v>
      </c>
      <c r="AB38" s="26" t="b">
        <f t="shared" si="1"/>
        <v>1</v>
      </c>
      <c r="AC38" s="26" t="b">
        <f t="shared" si="3"/>
        <v>1</v>
      </c>
    </row>
    <row r="39" spans="1:29" ht="24" x14ac:dyDescent="0.25">
      <c r="A39" s="60">
        <v>37</v>
      </c>
      <c r="B39" s="61" t="s">
        <v>121</v>
      </c>
      <c r="C39" s="62" t="s">
        <v>51</v>
      </c>
      <c r="D39" s="65" t="s">
        <v>80</v>
      </c>
      <c r="E39" s="64">
        <v>2612</v>
      </c>
      <c r="F39" s="65" t="s">
        <v>122</v>
      </c>
      <c r="G39" s="63" t="s">
        <v>27</v>
      </c>
      <c r="H39" s="76">
        <v>0.995</v>
      </c>
      <c r="I39" s="65" t="s">
        <v>82</v>
      </c>
      <c r="J39" s="67">
        <v>1691745.72</v>
      </c>
      <c r="K39" s="68">
        <v>1353396</v>
      </c>
      <c r="L39" s="68">
        <v>338349.72</v>
      </c>
      <c r="M39" s="69">
        <v>0.8</v>
      </c>
      <c r="N39" s="70">
        <v>0</v>
      </c>
      <c r="O39" s="70">
        <v>0</v>
      </c>
      <c r="P39" s="71">
        <v>0</v>
      </c>
      <c r="Q39" s="71">
        <v>0</v>
      </c>
      <c r="R39" s="71">
        <v>0</v>
      </c>
      <c r="S39" s="71">
        <f t="shared" si="4"/>
        <v>1353396</v>
      </c>
      <c r="T39" s="24"/>
      <c r="U39" s="24"/>
      <c r="V39" s="24"/>
      <c r="W39" s="24"/>
      <c r="X39" s="24"/>
      <c r="Y39" s="24"/>
      <c r="Z39" s="6" t="b">
        <f t="shared" si="5"/>
        <v>1</v>
      </c>
      <c r="AA39" s="25">
        <f t="shared" si="0"/>
        <v>0.8</v>
      </c>
      <c r="AB39" s="26" t="b">
        <f t="shared" si="1"/>
        <v>1</v>
      </c>
      <c r="AC39" s="26" t="b">
        <f t="shared" si="3"/>
        <v>1</v>
      </c>
    </row>
    <row r="40" spans="1:29" ht="36" x14ac:dyDescent="0.25">
      <c r="A40" s="60">
        <v>38</v>
      </c>
      <c r="B40" s="61" t="s">
        <v>123</v>
      </c>
      <c r="C40" s="62" t="s">
        <v>51</v>
      </c>
      <c r="D40" s="65" t="s">
        <v>80</v>
      </c>
      <c r="E40" s="64">
        <v>2612</v>
      </c>
      <c r="F40" s="65" t="s">
        <v>124</v>
      </c>
      <c r="G40" s="63" t="s">
        <v>27</v>
      </c>
      <c r="H40" s="76">
        <v>0.995</v>
      </c>
      <c r="I40" s="65" t="s">
        <v>82</v>
      </c>
      <c r="J40" s="67">
        <v>1472430.57</v>
      </c>
      <c r="K40" s="68">
        <v>1177944</v>
      </c>
      <c r="L40" s="68">
        <v>294486.57000000007</v>
      </c>
      <c r="M40" s="69">
        <v>0.8</v>
      </c>
      <c r="N40" s="70">
        <v>0</v>
      </c>
      <c r="O40" s="70">
        <v>0</v>
      </c>
      <c r="P40" s="71">
        <v>0</v>
      </c>
      <c r="Q40" s="71">
        <v>0</v>
      </c>
      <c r="R40" s="71">
        <v>0</v>
      </c>
      <c r="S40" s="71">
        <f t="shared" si="4"/>
        <v>1177944</v>
      </c>
      <c r="T40" s="24"/>
      <c r="U40" s="24"/>
      <c r="V40" s="24"/>
      <c r="W40" s="24"/>
      <c r="X40" s="24"/>
      <c r="Y40" s="24"/>
      <c r="Z40" s="6" t="b">
        <f t="shared" si="5"/>
        <v>1</v>
      </c>
      <c r="AA40" s="25">
        <f t="shared" si="0"/>
        <v>0.8</v>
      </c>
      <c r="AB40" s="26" t="b">
        <f t="shared" si="1"/>
        <v>1</v>
      </c>
      <c r="AC40" s="26" t="b">
        <f t="shared" si="3"/>
        <v>1</v>
      </c>
    </row>
    <row r="41" spans="1:29" ht="24" x14ac:dyDescent="0.25">
      <c r="A41" s="60">
        <v>39</v>
      </c>
      <c r="B41" s="61" t="s">
        <v>125</v>
      </c>
      <c r="C41" s="62" t="s">
        <v>51</v>
      </c>
      <c r="D41" s="65" t="s">
        <v>25</v>
      </c>
      <c r="E41" s="64">
        <v>2609</v>
      </c>
      <c r="F41" s="65" t="s">
        <v>126</v>
      </c>
      <c r="G41" s="63" t="s">
        <v>27</v>
      </c>
      <c r="H41" s="76">
        <v>0.99</v>
      </c>
      <c r="I41" s="65" t="s">
        <v>67</v>
      </c>
      <c r="J41" s="67">
        <v>1617884.99</v>
      </c>
      <c r="K41" s="68">
        <v>1294307</v>
      </c>
      <c r="L41" s="68">
        <v>323577.99</v>
      </c>
      <c r="M41" s="69">
        <v>0.8</v>
      </c>
      <c r="N41" s="70">
        <v>0</v>
      </c>
      <c r="O41" s="70">
        <v>0</v>
      </c>
      <c r="P41" s="71">
        <v>0</v>
      </c>
      <c r="Q41" s="71">
        <v>0</v>
      </c>
      <c r="R41" s="71">
        <v>0</v>
      </c>
      <c r="S41" s="71">
        <f t="shared" si="4"/>
        <v>1294307</v>
      </c>
      <c r="T41" s="24"/>
      <c r="U41" s="24"/>
      <c r="V41" s="24"/>
      <c r="W41" s="24"/>
      <c r="X41" s="24"/>
      <c r="Y41" s="24"/>
      <c r="Z41" s="6" t="b">
        <f t="shared" si="5"/>
        <v>1</v>
      </c>
      <c r="AA41" s="25">
        <f t="shared" si="0"/>
        <v>0.8</v>
      </c>
      <c r="AB41" s="26" t="b">
        <f t="shared" si="1"/>
        <v>1</v>
      </c>
      <c r="AC41" s="26" t="b">
        <f t="shared" si="3"/>
        <v>1</v>
      </c>
    </row>
    <row r="42" spans="1:29" ht="24" x14ac:dyDescent="0.25">
      <c r="A42" s="60">
        <v>40</v>
      </c>
      <c r="B42" s="61" t="s">
        <v>127</v>
      </c>
      <c r="C42" s="62" t="s">
        <v>51</v>
      </c>
      <c r="D42" s="65" t="s">
        <v>73</v>
      </c>
      <c r="E42" s="64">
        <v>2608</v>
      </c>
      <c r="F42" s="65" t="s">
        <v>128</v>
      </c>
      <c r="G42" s="63" t="s">
        <v>27</v>
      </c>
      <c r="H42" s="76">
        <v>0.74</v>
      </c>
      <c r="I42" s="65" t="s">
        <v>67</v>
      </c>
      <c r="J42" s="67">
        <v>1739792.64</v>
      </c>
      <c r="K42" s="68">
        <v>1217854</v>
      </c>
      <c r="L42" s="68">
        <v>521938.6399999999</v>
      </c>
      <c r="M42" s="69">
        <v>0.7</v>
      </c>
      <c r="N42" s="70">
        <v>0</v>
      </c>
      <c r="O42" s="70">
        <v>0</v>
      </c>
      <c r="P42" s="71">
        <v>0</v>
      </c>
      <c r="Q42" s="71">
        <v>0</v>
      </c>
      <c r="R42" s="71">
        <v>0</v>
      </c>
      <c r="S42" s="71">
        <f t="shared" si="4"/>
        <v>1217854</v>
      </c>
      <c r="T42" s="24"/>
      <c r="U42" s="24"/>
      <c r="V42" s="24"/>
      <c r="W42" s="24"/>
      <c r="X42" s="24"/>
      <c r="Y42" s="24"/>
      <c r="Z42" s="6" t="b">
        <f t="shared" si="5"/>
        <v>1</v>
      </c>
      <c r="AA42" s="25">
        <f t="shared" si="0"/>
        <v>0.7</v>
      </c>
      <c r="AB42" s="26" t="b">
        <f t="shared" si="1"/>
        <v>1</v>
      </c>
      <c r="AC42" s="26" t="b">
        <f t="shared" si="3"/>
        <v>1</v>
      </c>
    </row>
    <row r="43" spans="1:29" ht="24" x14ac:dyDescent="0.25">
      <c r="A43" s="60">
        <v>41</v>
      </c>
      <c r="B43" s="61" t="s">
        <v>129</v>
      </c>
      <c r="C43" s="62" t="s">
        <v>51</v>
      </c>
      <c r="D43" s="65" t="s">
        <v>65</v>
      </c>
      <c r="E43" s="64">
        <v>2602</v>
      </c>
      <c r="F43" s="65" t="s">
        <v>130</v>
      </c>
      <c r="G43" s="63" t="s">
        <v>27</v>
      </c>
      <c r="H43" s="76">
        <v>0.65</v>
      </c>
      <c r="I43" s="65" t="s">
        <v>67</v>
      </c>
      <c r="J43" s="67">
        <v>1048743.18</v>
      </c>
      <c r="K43" s="68">
        <v>838994</v>
      </c>
      <c r="L43" s="68">
        <v>209749.17999999993</v>
      </c>
      <c r="M43" s="69">
        <v>0.8</v>
      </c>
      <c r="N43" s="70">
        <v>0</v>
      </c>
      <c r="O43" s="70">
        <v>0</v>
      </c>
      <c r="P43" s="71">
        <v>0</v>
      </c>
      <c r="Q43" s="71">
        <v>0</v>
      </c>
      <c r="R43" s="71">
        <v>0</v>
      </c>
      <c r="S43" s="71">
        <f t="shared" si="4"/>
        <v>838994</v>
      </c>
      <c r="T43" s="24"/>
      <c r="U43" s="24"/>
      <c r="V43" s="24"/>
      <c r="W43" s="24"/>
      <c r="X43" s="24"/>
      <c r="Y43" s="24"/>
      <c r="Z43" s="6" t="b">
        <f t="shared" si="5"/>
        <v>1</v>
      </c>
      <c r="AA43" s="25">
        <f t="shared" si="0"/>
        <v>0.8</v>
      </c>
      <c r="AB43" s="26" t="b">
        <f t="shared" si="1"/>
        <v>1</v>
      </c>
      <c r="AC43" s="26" t="b">
        <f t="shared" si="3"/>
        <v>1</v>
      </c>
    </row>
    <row r="44" spans="1:29" ht="24" x14ac:dyDescent="0.25">
      <c r="A44" s="60">
        <v>42</v>
      </c>
      <c r="B44" s="61" t="s">
        <v>131</v>
      </c>
      <c r="C44" s="62" t="s">
        <v>51</v>
      </c>
      <c r="D44" s="65" t="s">
        <v>132</v>
      </c>
      <c r="E44" s="64">
        <v>2601</v>
      </c>
      <c r="F44" s="65" t="s">
        <v>133</v>
      </c>
      <c r="G44" s="63" t="s">
        <v>75</v>
      </c>
      <c r="H44" s="76">
        <v>0.57999999999999996</v>
      </c>
      <c r="I44" s="65" t="s">
        <v>134</v>
      </c>
      <c r="J44" s="67">
        <v>359857.43</v>
      </c>
      <c r="K44" s="68">
        <v>251900</v>
      </c>
      <c r="L44" s="68">
        <v>107957.43</v>
      </c>
      <c r="M44" s="69">
        <v>0.7</v>
      </c>
      <c r="N44" s="70">
        <v>0</v>
      </c>
      <c r="O44" s="70">
        <v>0</v>
      </c>
      <c r="P44" s="71">
        <v>0</v>
      </c>
      <c r="Q44" s="71">
        <v>0</v>
      </c>
      <c r="R44" s="71">
        <v>0</v>
      </c>
      <c r="S44" s="71">
        <f>K44</f>
        <v>251900</v>
      </c>
      <c r="T44" s="24"/>
      <c r="U44" s="24"/>
      <c r="V44" s="24"/>
      <c r="W44" s="24"/>
      <c r="X44" s="24"/>
      <c r="Y44" s="24"/>
      <c r="Z44" s="6" t="b">
        <f t="shared" si="5"/>
        <v>1</v>
      </c>
      <c r="AA44" s="25">
        <f t="shared" si="0"/>
        <v>0.7</v>
      </c>
      <c r="AB44" s="26" t="b">
        <f t="shared" si="1"/>
        <v>1</v>
      </c>
      <c r="AC44" s="26" t="b">
        <f t="shared" si="3"/>
        <v>1</v>
      </c>
    </row>
    <row r="45" spans="1:29" ht="24" x14ac:dyDescent="0.25">
      <c r="A45" s="60">
        <v>43</v>
      </c>
      <c r="B45" s="61" t="s">
        <v>135</v>
      </c>
      <c r="C45" s="62" t="s">
        <v>51</v>
      </c>
      <c r="D45" s="65" t="s">
        <v>65</v>
      </c>
      <c r="E45" s="64">
        <v>2602</v>
      </c>
      <c r="F45" s="65" t="s">
        <v>136</v>
      </c>
      <c r="G45" s="63" t="s">
        <v>27</v>
      </c>
      <c r="H45" s="76">
        <v>0.52500000000000002</v>
      </c>
      <c r="I45" s="65" t="s">
        <v>67</v>
      </c>
      <c r="J45" s="67">
        <v>913767.8</v>
      </c>
      <c r="K45" s="68">
        <v>731014</v>
      </c>
      <c r="L45" s="68">
        <v>182753.80000000005</v>
      </c>
      <c r="M45" s="69">
        <v>0.8</v>
      </c>
      <c r="N45" s="70">
        <v>0</v>
      </c>
      <c r="O45" s="70">
        <v>0</v>
      </c>
      <c r="P45" s="71">
        <v>0</v>
      </c>
      <c r="Q45" s="71">
        <v>0</v>
      </c>
      <c r="R45" s="71">
        <v>0</v>
      </c>
      <c r="S45" s="71">
        <f t="shared" si="4"/>
        <v>731014</v>
      </c>
      <c r="T45" s="24"/>
      <c r="U45" s="24"/>
      <c r="V45" s="24"/>
      <c r="W45" s="24"/>
      <c r="X45" s="24"/>
      <c r="Y45" s="24"/>
      <c r="Z45" s="6" t="b">
        <f t="shared" si="5"/>
        <v>1</v>
      </c>
      <c r="AA45" s="25">
        <f t="shared" si="0"/>
        <v>0.8</v>
      </c>
      <c r="AB45" s="26" t="b">
        <f t="shared" si="1"/>
        <v>1</v>
      </c>
      <c r="AC45" s="26" t="b">
        <f t="shared" si="3"/>
        <v>1</v>
      </c>
    </row>
    <row r="46" spans="1:29" ht="24" x14ac:dyDescent="0.25">
      <c r="A46" s="60">
        <v>44</v>
      </c>
      <c r="B46" s="61" t="s">
        <v>137</v>
      </c>
      <c r="C46" s="62" t="s">
        <v>51</v>
      </c>
      <c r="D46" s="65" t="s">
        <v>65</v>
      </c>
      <c r="E46" s="64">
        <v>2602</v>
      </c>
      <c r="F46" s="65" t="s">
        <v>138</v>
      </c>
      <c r="G46" s="63" t="s">
        <v>27</v>
      </c>
      <c r="H46" s="76">
        <v>0.2</v>
      </c>
      <c r="I46" s="65" t="s">
        <v>67</v>
      </c>
      <c r="J46" s="67">
        <v>321672.15999999997</v>
      </c>
      <c r="K46" s="68">
        <v>257337</v>
      </c>
      <c r="L46" s="68">
        <v>64335.159999999974</v>
      </c>
      <c r="M46" s="69">
        <v>0.8</v>
      </c>
      <c r="N46" s="70">
        <v>0</v>
      </c>
      <c r="O46" s="70">
        <v>0</v>
      </c>
      <c r="P46" s="71">
        <v>0</v>
      </c>
      <c r="Q46" s="71">
        <v>0</v>
      </c>
      <c r="R46" s="71">
        <v>0</v>
      </c>
      <c r="S46" s="71">
        <f>K46</f>
        <v>257337</v>
      </c>
      <c r="T46" s="24"/>
      <c r="U46" s="24"/>
      <c r="V46" s="24"/>
      <c r="W46" s="24"/>
      <c r="X46" s="24"/>
      <c r="Y46" s="24"/>
      <c r="Z46" s="6" t="b">
        <f t="shared" si="5"/>
        <v>1</v>
      </c>
      <c r="AA46" s="25">
        <f t="shared" si="0"/>
        <v>0.8</v>
      </c>
      <c r="AB46" s="26" t="b">
        <f t="shared" si="1"/>
        <v>1</v>
      </c>
      <c r="AC46" s="26" t="b">
        <f t="shared" si="3"/>
        <v>1</v>
      </c>
    </row>
    <row r="47" spans="1:29" ht="24" x14ac:dyDescent="0.25">
      <c r="A47" s="60">
        <v>45</v>
      </c>
      <c r="B47" s="61" t="s">
        <v>139</v>
      </c>
      <c r="C47" s="62" t="s">
        <v>51</v>
      </c>
      <c r="D47" s="65" t="s">
        <v>25</v>
      </c>
      <c r="E47" s="64">
        <v>2609</v>
      </c>
      <c r="F47" s="65" t="s">
        <v>140</v>
      </c>
      <c r="G47" s="63" t="s">
        <v>75</v>
      </c>
      <c r="H47" s="76">
        <v>0.1</v>
      </c>
      <c r="I47" s="65" t="s">
        <v>67</v>
      </c>
      <c r="J47" s="67">
        <v>130380.07</v>
      </c>
      <c r="K47" s="68">
        <v>104304</v>
      </c>
      <c r="L47" s="68">
        <v>26076.070000000007</v>
      </c>
      <c r="M47" s="69">
        <v>0.8</v>
      </c>
      <c r="N47" s="70">
        <v>0</v>
      </c>
      <c r="O47" s="70">
        <v>0</v>
      </c>
      <c r="P47" s="71">
        <v>0</v>
      </c>
      <c r="Q47" s="71">
        <v>0</v>
      </c>
      <c r="R47" s="71">
        <v>0</v>
      </c>
      <c r="S47" s="71">
        <f t="shared" si="4"/>
        <v>104304</v>
      </c>
      <c r="T47" s="24"/>
      <c r="U47" s="24"/>
      <c r="V47" s="24"/>
      <c r="W47" s="24"/>
      <c r="X47" s="24"/>
      <c r="Y47" s="24"/>
      <c r="Z47" s="6" t="b">
        <f t="shared" si="5"/>
        <v>1</v>
      </c>
      <c r="AA47" s="25">
        <f t="shared" si="0"/>
        <v>0.8</v>
      </c>
      <c r="AB47" s="26" t="b">
        <f t="shared" si="1"/>
        <v>1</v>
      </c>
      <c r="AC47" s="26" t="b">
        <f t="shared" si="3"/>
        <v>1</v>
      </c>
    </row>
    <row r="48" spans="1:29" ht="24" x14ac:dyDescent="0.25">
      <c r="A48" s="60">
        <v>46</v>
      </c>
      <c r="B48" s="61" t="s">
        <v>141</v>
      </c>
      <c r="C48" s="62" t="s">
        <v>51</v>
      </c>
      <c r="D48" s="63" t="s">
        <v>73</v>
      </c>
      <c r="E48" s="64">
        <v>2608</v>
      </c>
      <c r="F48" s="65" t="s">
        <v>142</v>
      </c>
      <c r="G48" s="63" t="s">
        <v>75</v>
      </c>
      <c r="H48" s="76">
        <v>1.458</v>
      </c>
      <c r="I48" s="65" t="s">
        <v>67</v>
      </c>
      <c r="J48" s="67">
        <v>1252854.6000000001</v>
      </c>
      <c r="K48" s="68">
        <v>876998</v>
      </c>
      <c r="L48" s="68">
        <v>375856.60000000009</v>
      </c>
      <c r="M48" s="69">
        <v>0.7</v>
      </c>
      <c r="N48" s="70">
        <v>0</v>
      </c>
      <c r="O48" s="70">
        <v>0</v>
      </c>
      <c r="P48" s="71">
        <v>0</v>
      </c>
      <c r="Q48" s="71">
        <v>0</v>
      </c>
      <c r="R48" s="71">
        <v>0</v>
      </c>
      <c r="S48" s="71">
        <f t="shared" si="4"/>
        <v>876998</v>
      </c>
      <c r="T48" s="24"/>
      <c r="U48" s="24"/>
      <c r="V48" s="24"/>
      <c r="W48" s="24"/>
      <c r="X48" s="24"/>
      <c r="Y48" s="24"/>
      <c r="Z48" s="6" t="b">
        <f t="shared" si="5"/>
        <v>1</v>
      </c>
      <c r="AA48" s="25">
        <f t="shared" si="0"/>
        <v>0.7</v>
      </c>
      <c r="AB48" s="26" t="b">
        <f t="shared" si="1"/>
        <v>1</v>
      </c>
      <c r="AC48" s="26" t="b">
        <f t="shared" si="3"/>
        <v>1</v>
      </c>
    </row>
    <row r="49" spans="1:29" ht="36" x14ac:dyDescent="0.25">
      <c r="A49" s="60">
        <v>47</v>
      </c>
      <c r="B49" s="61" t="s">
        <v>143</v>
      </c>
      <c r="C49" s="62" t="s">
        <v>51</v>
      </c>
      <c r="D49" s="63" t="s">
        <v>80</v>
      </c>
      <c r="E49" s="64">
        <v>2612</v>
      </c>
      <c r="F49" s="65" t="s">
        <v>144</v>
      </c>
      <c r="G49" s="63" t="s">
        <v>27</v>
      </c>
      <c r="H49" s="76">
        <v>0.995</v>
      </c>
      <c r="I49" s="65" t="s">
        <v>82</v>
      </c>
      <c r="J49" s="67">
        <v>1961017.32</v>
      </c>
      <c r="K49" s="68">
        <v>1568813</v>
      </c>
      <c r="L49" s="68">
        <v>392204.32000000007</v>
      </c>
      <c r="M49" s="69">
        <v>0.8</v>
      </c>
      <c r="N49" s="70">
        <v>0</v>
      </c>
      <c r="O49" s="70">
        <v>0</v>
      </c>
      <c r="P49" s="71">
        <v>0</v>
      </c>
      <c r="Q49" s="71">
        <v>0</v>
      </c>
      <c r="R49" s="71">
        <v>0</v>
      </c>
      <c r="S49" s="71">
        <f t="shared" si="4"/>
        <v>1568813</v>
      </c>
      <c r="T49" s="24"/>
      <c r="U49" s="24"/>
      <c r="V49" s="24"/>
      <c r="W49" s="24"/>
      <c r="X49" s="24"/>
      <c r="Y49" s="24"/>
      <c r="Z49" s="6" t="b">
        <f t="shared" si="5"/>
        <v>1</v>
      </c>
      <c r="AA49" s="25">
        <f t="shared" si="0"/>
        <v>0.8</v>
      </c>
      <c r="AB49" s="26" t="b">
        <f t="shared" si="1"/>
        <v>1</v>
      </c>
      <c r="AC49" s="26" t="b">
        <f t="shared" si="3"/>
        <v>1</v>
      </c>
    </row>
    <row r="50" spans="1:29" ht="24" x14ac:dyDescent="0.25">
      <c r="A50" s="60">
        <v>48</v>
      </c>
      <c r="B50" s="61" t="s">
        <v>145</v>
      </c>
      <c r="C50" s="62" t="s">
        <v>51</v>
      </c>
      <c r="D50" s="63" t="s">
        <v>73</v>
      </c>
      <c r="E50" s="64">
        <v>2608</v>
      </c>
      <c r="F50" s="65" t="s">
        <v>146</v>
      </c>
      <c r="G50" s="63" t="s">
        <v>27</v>
      </c>
      <c r="H50" s="76">
        <v>0.99</v>
      </c>
      <c r="I50" s="65" t="s">
        <v>67</v>
      </c>
      <c r="J50" s="67">
        <v>1277935.47</v>
      </c>
      <c r="K50" s="68">
        <v>894554</v>
      </c>
      <c r="L50" s="68">
        <v>383381.47</v>
      </c>
      <c r="M50" s="69">
        <v>0.7</v>
      </c>
      <c r="N50" s="70">
        <v>0</v>
      </c>
      <c r="O50" s="70">
        <v>0</v>
      </c>
      <c r="P50" s="71">
        <v>0</v>
      </c>
      <c r="Q50" s="71">
        <v>0</v>
      </c>
      <c r="R50" s="71">
        <v>0</v>
      </c>
      <c r="S50" s="71">
        <f t="shared" si="4"/>
        <v>894554</v>
      </c>
      <c r="T50" s="24"/>
      <c r="U50" s="24"/>
      <c r="V50" s="24"/>
      <c r="W50" s="24"/>
      <c r="X50" s="24"/>
      <c r="Y50" s="24"/>
      <c r="Z50" s="6" t="b">
        <f t="shared" si="5"/>
        <v>1</v>
      </c>
      <c r="AA50" s="25">
        <f t="shared" si="0"/>
        <v>0.7</v>
      </c>
      <c r="AB50" s="26" t="b">
        <f t="shared" si="1"/>
        <v>1</v>
      </c>
      <c r="AC50" s="26" t="b">
        <f t="shared" si="3"/>
        <v>1</v>
      </c>
    </row>
    <row r="51" spans="1:29" ht="24" x14ac:dyDescent="0.25">
      <c r="A51" s="60">
        <v>49</v>
      </c>
      <c r="B51" s="61" t="s">
        <v>147</v>
      </c>
      <c r="C51" s="62" t="s">
        <v>51</v>
      </c>
      <c r="D51" s="63" t="s">
        <v>84</v>
      </c>
      <c r="E51" s="64">
        <v>2605</v>
      </c>
      <c r="F51" s="65" t="s">
        <v>148</v>
      </c>
      <c r="G51" s="63" t="s">
        <v>27</v>
      </c>
      <c r="H51" s="76">
        <v>0.99</v>
      </c>
      <c r="I51" s="65" t="s">
        <v>67</v>
      </c>
      <c r="J51" s="67">
        <v>1176176.43</v>
      </c>
      <c r="K51" s="68">
        <v>823323</v>
      </c>
      <c r="L51" s="68">
        <v>352853.42999999993</v>
      </c>
      <c r="M51" s="69">
        <v>0.7</v>
      </c>
      <c r="N51" s="70">
        <v>0</v>
      </c>
      <c r="O51" s="70">
        <v>0</v>
      </c>
      <c r="P51" s="71">
        <v>0</v>
      </c>
      <c r="Q51" s="71">
        <v>0</v>
      </c>
      <c r="R51" s="71">
        <v>0</v>
      </c>
      <c r="S51" s="71">
        <f t="shared" si="4"/>
        <v>823323</v>
      </c>
      <c r="T51" s="24"/>
      <c r="U51" s="24"/>
      <c r="V51" s="24"/>
      <c r="W51" s="24"/>
      <c r="X51" s="24"/>
      <c r="Y51" s="24"/>
      <c r="Z51" s="6" t="b">
        <f t="shared" si="5"/>
        <v>1</v>
      </c>
      <c r="AA51" s="25">
        <f t="shared" si="0"/>
        <v>0.7</v>
      </c>
      <c r="AB51" s="26" t="b">
        <f t="shared" si="1"/>
        <v>1</v>
      </c>
      <c r="AC51" s="26" t="b">
        <f t="shared" si="3"/>
        <v>1</v>
      </c>
    </row>
    <row r="52" spans="1:29" ht="48" x14ac:dyDescent="0.25">
      <c r="A52" s="60">
        <v>50</v>
      </c>
      <c r="B52" s="61" t="s">
        <v>149</v>
      </c>
      <c r="C52" s="62" t="s">
        <v>51</v>
      </c>
      <c r="D52" s="63" t="s">
        <v>56</v>
      </c>
      <c r="E52" s="64">
        <v>2606</v>
      </c>
      <c r="F52" s="65" t="s">
        <v>150</v>
      </c>
      <c r="G52" s="63" t="s">
        <v>75</v>
      </c>
      <c r="H52" s="76">
        <v>0.88</v>
      </c>
      <c r="I52" s="65" t="s">
        <v>58</v>
      </c>
      <c r="J52" s="67">
        <v>592680.19999999995</v>
      </c>
      <c r="K52" s="68">
        <v>414876</v>
      </c>
      <c r="L52" s="68">
        <v>177804.19999999995</v>
      </c>
      <c r="M52" s="69">
        <v>0.7</v>
      </c>
      <c r="N52" s="70">
        <v>0</v>
      </c>
      <c r="O52" s="70">
        <v>0</v>
      </c>
      <c r="P52" s="71">
        <v>0</v>
      </c>
      <c r="Q52" s="71">
        <v>0</v>
      </c>
      <c r="R52" s="71">
        <v>0</v>
      </c>
      <c r="S52" s="71">
        <f t="shared" si="4"/>
        <v>414876</v>
      </c>
      <c r="T52" s="24"/>
      <c r="U52" s="24"/>
      <c r="V52" s="24"/>
      <c r="W52" s="24"/>
      <c r="X52" s="24"/>
      <c r="Y52" s="24"/>
      <c r="Z52" s="6" t="b">
        <f t="shared" si="5"/>
        <v>1</v>
      </c>
      <c r="AA52" s="25">
        <f t="shared" si="0"/>
        <v>0.7</v>
      </c>
      <c r="AB52" s="26" t="b">
        <f t="shared" si="1"/>
        <v>1</v>
      </c>
      <c r="AC52" s="26" t="b">
        <f t="shared" si="3"/>
        <v>1</v>
      </c>
    </row>
    <row r="53" spans="1:29" ht="24" x14ac:dyDescent="0.25">
      <c r="A53" s="60">
        <v>51</v>
      </c>
      <c r="B53" s="61" t="s">
        <v>151</v>
      </c>
      <c r="C53" s="62" t="s">
        <v>51</v>
      </c>
      <c r="D53" s="63" t="s">
        <v>20</v>
      </c>
      <c r="E53" s="64">
        <v>2604</v>
      </c>
      <c r="F53" s="65" t="s">
        <v>152</v>
      </c>
      <c r="G53" s="63" t="s">
        <v>75</v>
      </c>
      <c r="H53" s="76">
        <v>0.8</v>
      </c>
      <c r="I53" s="65" t="s">
        <v>54</v>
      </c>
      <c r="J53" s="67">
        <v>1451003.17</v>
      </c>
      <c r="K53" s="68">
        <v>1015702</v>
      </c>
      <c r="L53" s="68">
        <v>435301.16999999993</v>
      </c>
      <c r="M53" s="69">
        <v>0.7</v>
      </c>
      <c r="N53" s="70">
        <v>0</v>
      </c>
      <c r="O53" s="70">
        <v>0</v>
      </c>
      <c r="P53" s="71">
        <v>0</v>
      </c>
      <c r="Q53" s="71">
        <v>0</v>
      </c>
      <c r="R53" s="71">
        <v>0</v>
      </c>
      <c r="S53" s="71">
        <f t="shared" si="4"/>
        <v>1015702</v>
      </c>
      <c r="T53" s="24"/>
      <c r="U53" s="24"/>
      <c r="V53" s="24"/>
      <c r="W53" s="24"/>
      <c r="X53" s="24"/>
      <c r="Y53" s="24"/>
      <c r="Z53" s="6" t="b">
        <f t="shared" si="5"/>
        <v>1</v>
      </c>
      <c r="AA53" s="25">
        <f t="shared" si="0"/>
        <v>0.7</v>
      </c>
      <c r="AB53" s="26" t="b">
        <f t="shared" si="1"/>
        <v>1</v>
      </c>
      <c r="AC53" s="26" t="b">
        <f t="shared" si="3"/>
        <v>1</v>
      </c>
    </row>
    <row r="54" spans="1:29" ht="24" x14ac:dyDescent="0.25">
      <c r="A54" s="60">
        <v>52</v>
      </c>
      <c r="B54" s="61" t="s">
        <v>153</v>
      </c>
      <c r="C54" s="62" t="s">
        <v>51</v>
      </c>
      <c r="D54" s="63" t="s">
        <v>73</v>
      </c>
      <c r="E54" s="64">
        <v>2608</v>
      </c>
      <c r="F54" s="65" t="s">
        <v>154</v>
      </c>
      <c r="G54" s="63" t="s">
        <v>75</v>
      </c>
      <c r="H54" s="76">
        <v>0.7</v>
      </c>
      <c r="I54" s="65" t="s">
        <v>67</v>
      </c>
      <c r="J54" s="67">
        <v>530566.23</v>
      </c>
      <c r="K54" s="68">
        <v>371396</v>
      </c>
      <c r="L54" s="68">
        <v>159170.22999999998</v>
      </c>
      <c r="M54" s="69">
        <v>0.7</v>
      </c>
      <c r="N54" s="70">
        <v>0</v>
      </c>
      <c r="O54" s="70">
        <v>0</v>
      </c>
      <c r="P54" s="71">
        <v>0</v>
      </c>
      <c r="Q54" s="71">
        <v>0</v>
      </c>
      <c r="R54" s="71">
        <v>0</v>
      </c>
      <c r="S54" s="71">
        <f t="shared" si="4"/>
        <v>371396</v>
      </c>
      <c r="T54" s="77"/>
      <c r="U54" s="24"/>
      <c r="V54" s="24"/>
      <c r="W54" s="24"/>
      <c r="X54" s="24"/>
      <c r="Y54" s="24"/>
      <c r="Z54" s="6" t="b">
        <f t="shared" si="5"/>
        <v>1</v>
      </c>
      <c r="AA54" s="25">
        <f t="shared" si="0"/>
        <v>0.7</v>
      </c>
      <c r="AB54" s="26" t="b">
        <f t="shared" si="1"/>
        <v>1</v>
      </c>
      <c r="AC54" s="26" t="b">
        <f t="shared" si="3"/>
        <v>1</v>
      </c>
    </row>
    <row r="55" spans="1:29" ht="48" x14ac:dyDescent="0.25">
      <c r="A55" s="60">
        <v>53</v>
      </c>
      <c r="B55" s="78" t="s">
        <v>155</v>
      </c>
      <c r="C55" s="62"/>
      <c r="D55" s="65" t="s">
        <v>132</v>
      </c>
      <c r="E55" s="79">
        <v>2601</v>
      </c>
      <c r="F55" s="65" t="s">
        <v>156</v>
      </c>
      <c r="G55" s="65" t="s">
        <v>27</v>
      </c>
      <c r="H55" s="66"/>
      <c r="I55" s="65" t="s">
        <v>157</v>
      </c>
      <c r="J55" s="67"/>
      <c r="K55" s="67"/>
      <c r="L55" s="67"/>
      <c r="M55" s="80">
        <v>0.7</v>
      </c>
      <c r="N55" s="70"/>
      <c r="O55" s="70"/>
      <c r="P55" s="71"/>
      <c r="Q55" s="71"/>
      <c r="R55" s="71"/>
      <c r="S55" s="81"/>
      <c r="T55" s="82"/>
      <c r="U55" s="82"/>
      <c r="V55" s="82"/>
      <c r="W55" s="82"/>
      <c r="X55" s="82"/>
      <c r="Y55" s="82"/>
      <c r="Z55" s="6" t="b">
        <f t="shared" si="5"/>
        <v>1</v>
      </c>
      <c r="AA55" s="25" t="e">
        <f t="shared" si="0"/>
        <v>#DIV/0!</v>
      </c>
      <c r="AB55" s="26" t="e">
        <f t="shared" si="1"/>
        <v>#DIV/0!</v>
      </c>
      <c r="AC55" s="26" t="b">
        <f t="shared" si="3"/>
        <v>1</v>
      </c>
    </row>
    <row r="56" spans="1:29" ht="36" x14ac:dyDescent="0.25">
      <c r="A56" s="60">
        <v>54</v>
      </c>
      <c r="B56" s="83" t="s">
        <v>158</v>
      </c>
      <c r="C56" s="62" t="s">
        <v>51</v>
      </c>
      <c r="D56" s="63" t="s">
        <v>25</v>
      </c>
      <c r="E56" s="64">
        <v>2609</v>
      </c>
      <c r="F56" s="65" t="s">
        <v>159</v>
      </c>
      <c r="G56" s="63" t="s">
        <v>27</v>
      </c>
      <c r="H56" s="76">
        <v>0.55000000000000004</v>
      </c>
      <c r="I56" s="65" t="s">
        <v>67</v>
      </c>
      <c r="J56" s="67">
        <v>781760.42</v>
      </c>
      <c r="K56" s="68">
        <f>625408</f>
        <v>625408</v>
      </c>
      <c r="L56" s="68">
        <f>J56-K56</f>
        <v>156352.42000000004</v>
      </c>
      <c r="M56" s="69">
        <v>0.8</v>
      </c>
      <c r="N56" s="70">
        <v>0</v>
      </c>
      <c r="O56" s="70">
        <v>0</v>
      </c>
      <c r="P56" s="71">
        <v>0</v>
      </c>
      <c r="Q56" s="71">
        <v>0</v>
      </c>
      <c r="R56" s="71">
        <v>0</v>
      </c>
      <c r="S56" s="71">
        <f t="shared" ref="S56" si="6">K56</f>
        <v>625408</v>
      </c>
      <c r="T56" s="82"/>
      <c r="U56" s="82"/>
      <c r="V56" s="82"/>
      <c r="W56" s="82"/>
      <c r="X56" s="82"/>
      <c r="Y56" s="82"/>
      <c r="Z56" s="6" t="b">
        <f t="shared" si="5"/>
        <v>1</v>
      </c>
      <c r="AA56" s="25">
        <f t="shared" si="0"/>
        <v>0.8</v>
      </c>
      <c r="AB56" s="26" t="b">
        <f t="shared" si="1"/>
        <v>1</v>
      </c>
      <c r="AC56" s="26" t="b">
        <f t="shared" si="3"/>
        <v>1</v>
      </c>
    </row>
    <row r="57" spans="1:29" ht="36" x14ac:dyDescent="0.25">
      <c r="A57" s="60">
        <v>55</v>
      </c>
      <c r="B57" s="61" t="s">
        <v>160</v>
      </c>
      <c r="C57" s="84" t="s">
        <v>51</v>
      </c>
      <c r="D57" s="63" t="s">
        <v>56</v>
      </c>
      <c r="E57" s="64">
        <v>2606</v>
      </c>
      <c r="F57" s="85" t="s">
        <v>161</v>
      </c>
      <c r="G57" s="63" t="s">
        <v>75</v>
      </c>
      <c r="H57" s="76">
        <v>0.52</v>
      </c>
      <c r="I57" s="85" t="s">
        <v>58</v>
      </c>
      <c r="J57" s="67">
        <v>347520.51</v>
      </c>
      <c r="K57" s="68">
        <v>243264</v>
      </c>
      <c r="L57" s="68">
        <v>104256.51000000001</v>
      </c>
      <c r="M57" s="69">
        <v>0.7</v>
      </c>
      <c r="N57" s="86">
        <v>0</v>
      </c>
      <c r="O57" s="86">
        <v>0</v>
      </c>
      <c r="P57" s="87">
        <v>0</v>
      </c>
      <c r="Q57" s="87">
        <v>0</v>
      </c>
      <c r="R57" s="87">
        <v>0</v>
      </c>
      <c r="S57" s="81">
        <f>K57</f>
        <v>243264</v>
      </c>
      <c r="T57" s="82"/>
      <c r="U57" s="82"/>
      <c r="V57" s="82"/>
      <c r="W57" s="82"/>
      <c r="X57" s="82"/>
      <c r="Y57" s="82"/>
      <c r="Z57" s="6" t="b">
        <f t="shared" si="5"/>
        <v>1</v>
      </c>
      <c r="AA57" s="25">
        <f t="shared" si="0"/>
        <v>0.7</v>
      </c>
      <c r="AB57" s="26" t="b">
        <f t="shared" si="1"/>
        <v>1</v>
      </c>
      <c r="AC57" s="26" t="b">
        <f t="shared" si="3"/>
        <v>1</v>
      </c>
    </row>
    <row r="58" spans="1:29" ht="24" x14ac:dyDescent="0.25">
      <c r="A58" s="88" t="s">
        <v>162</v>
      </c>
      <c r="B58" s="89" t="s">
        <v>163</v>
      </c>
      <c r="C58" s="90" t="s">
        <v>51</v>
      </c>
      <c r="D58" s="91" t="s">
        <v>69</v>
      </c>
      <c r="E58" s="92">
        <v>2607</v>
      </c>
      <c r="F58" s="93" t="s">
        <v>164</v>
      </c>
      <c r="G58" s="91" t="s">
        <v>75</v>
      </c>
      <c r="H58" s="94">
        <v>0.42799999999999999</v>
      </c>
      <c r="I58" s="93" t="s">
        <v>118</v>
      </c>
      <c r="J58" s="95">
        <v>3768987.04</v>
      </c>
      <c r="K58" s="96">
        <f>2638290-421194</f>
        <v>2217096</v>
      </c>
      <c r="L58" s="96">
        <f>J58-K58</f>
        <v>1551891.04</v>
      </c>
      <c r="M58" s="97">
        <v>0.7</v>
      </c>
      <c r="N58" s="98">
        <v>0</v>
      </c>
      <c r="O58" s="98">
        <v>0</v>
      </c>
      <c r="P58" s="99">
        <v>0</v>
      </c>
      <c r="Q58" s="99">
        <v>0</v>
      </c>
      <c r="R58" s="99">
        <v>0</v>
      </c>
      <c r="S58" s="100">
        <f>K58</f>
        <v>2217096</v>
      </c>
      <c r="T58" s="82"/>
      <c r="U58" s="82"/>
      <c r="V58" s="82"/>
      <c r="W58" s="82"/>
      <c r="X58" s="82"/>
      <c r="Y58" s="82"/>
      <c r="Z58" s="6" t="b">
        <f t="shared" si="5"/>
        <v>1</v>
      </c>
      <c r="AA58" s="25">
        <f t="shared" si="0"/>
        <v>0.58819999999999995</v>
      </c>
      <c r="AB58" s="26" t="b">
        <f t="shared" si="1"/>
        <v>0</v>
      </c>
      <c r="AC58" s="26" t="b">
        <f t="shared" si="3"/>
        <v>1</v>
      </c>
    </row>
    <row r="59" spans="1:29" ht="20.100000000000001" customHeight="1" x14ac:dyDescent="0.25">
      <c r="A59" s="101" t="s">
        <v>165</v>
      </c>
      <c r="B59" s="101"/>
      <c r="C59" s="101"/>
      <c r="D59" s="101"/>
      <c r="E59" s="101"/>
      <c r="F59" s="101"/>
      <c r="G59" s="101"/>
      <c r="H59" s="102">
        <f>SUM(H3:H58)</f>
        <v>67.312999999999988</v>
      </c>
      <c r="I59" s="103" t="s">
        <v>166</v>
      </c>
      <c r="J59" s="104">
        <f>SUM(J3:J58)</f>
        <v>179885840.02999991</v>
      </c>
      <c r="K59" s="104">
        <f>SUM(K3:K58)</f>
        <v>124609616</v>
      </c>
      <c r="L59" s="104">
        <f>SUM(L3:L58)</f>
        <v>55276224.029999971</v>
      </c>
      <c r="M59" s="105" t="s">
        <v>166</v>
      </c>
      <c r="N59" s="104">
        <f t="shared" ref="N59:Y59" si="7">SUM(N3:N58)</f>
        <v>0</v>
      </c>
      <c r="O59" s="104">
        <f t="shared" si="7"/>
        <v>0</v>
      </c>
      <c r="P59" s="106">
        <f t="shared" si="7"/>
        <v>0</v>
      </c>
      <c r="Q59" s="106">
        <f t="shared" si="7"/>
        <v>110277</v>
      </c>
      <c r="R59" s="106">
        <f t="shared" si="7"/>
        <v>4308390</v>
      </c>
      <c r="S59" s="106">
        <f t="shared" si="7"/>
        <v>98168680</v>
      </c>
      <c r="T59" s="106">
        <f t="shared" si="7"/>
        <v>17312420</v>
      </c>
      <c r="U59" s="106">
        <f t="shared" si="7"/>
        <v>4709849</v>
      </c>
      <c r="V59" s="106">
        <f t="shared" si="7"/>
        <v>0</v>
      </c>
      <c r="W59" s="106">
        <f t="shared" si="7"/>
        <v>0</v>
      </c>
      <c r="X59" s="106">
        <f t="shared" si="7"/>
        <v>0</v>
      </c>
      <c r="Y59" s="106">
        <f t="shared" si="7"/>
        <v>0</v>
      </c>
      <c r="Z59" s="6" t="b">
        <f t="shared" si="2"/>
        <v>1</v>
      </c>
      <c r="AA59" s="25">
        <f t="shared" si="0"/>
        <v>0.69269999999999998</v>
      </c>
      <c r="AB59" s="26" t="s">
        <v>166</v>
      </c>
      <c r="AC59" s="26" t="b">
        <f t="shared" si="3"/>
        <v>1</v>
      </c>
    </row>
    <row r="60" spans="1:29" ht="20.100000000000001" customHeight="1" x14ac:dyDescent="0.25">
      <c r="A60" s="107" t="s">
        <v>167</v>
      </c>
      <c r="B60" s="107"/>
      <c r="C60" s="107"/>
      <c r="D60" s="107"/>
      <c r="E60" s="107"/>
      <c r="F60" s="107"/>
      <c r="G60" s="107"/>
      <c r="H60" s="108">
        <f>SUMIF($C$3:$C$58,"K",H3:H58)</f>
        <v>16.71</v>
      </c>
      <c r="I60" s="109" t="s">
        <v>166</v>
      </c>
      <c r="J60" s="18">
        <f>SUMIF($C$3:$C$58,"K",J3:J58)</f>
        <v>51545482.75999999</v>
      </c>
      <c r="K60" s="18">
        <f>SUMIF($C$3:$C$58,"K",K3:K58)</f>
        <v>32739856</v>
      </c>
      <c r="L60" s="18">
        <f>SUMIF($C$3:$C$58,"K",L3:L58)</f>
        <v>18805626.759999998</v>
      </c>
      <c r="M60" s="110" t="s">
        <v>166</v>
      </c>
      <c r="N60" s="18">
        <f t="shared" ref="N60:Y60" si="8">SUMIF($C$3:$C$58,"K",N3:N58)</f>
        <v>0</v>
      </c>
      <c r="O60" s="18">
        <f t="shared" si="8"/>
        <v>0</v>
      </c>
      <c r="P60" s="111">
        <f t="shared" si="8"/>
        <v>0</v>
      </c>
      <c r="Q60" s="111">
        <f t="shared" si="8"/>
        <v>110277</v>
      </c>
      <c r="R60" s="111">
        <f t="shared" si="8"/>
        <v>4308390</v>
      </c>
      <c r="S60" s="111">
        <f t="shared" si="8"/>
        <v>18331340</v>
      </c>
      <c r="T60" s="111">
        <f t="shared" si="8"/>
        <v>5280000</v>
      </c>
      <c r="U60" s="111">
        <f t="shared" si="8"/>
        <v>4709849</v>
      </c>
      <c r="V60" s="111">
        <f t="shared" si="8"/>
        <v>0</v>
      </c>
      <c r="W60" s="111">
        <f t="shared" si="8"/>
        <v>0</v>
      </c>
      <c r="X60" s="111">
        <f t="shared" si="8"/>
        <v>0</v>
      </c>
      <c r="Y60" s="111">
        <f t="shared" si="8"/>
        <v>0</v>
      </c>
      <c r="Z60" s="6" t="b">
        <f t="shared" si="2"/>
        <v>1</v>
      </c>
      <c r="AA60" s="25">
        <f t="shared" si="0"/>
        <v>0.63519999999999999</v>
      </c>
      <c r="AB60" s="26" t="s">
        <v>166</v>
      </c>
      <c r="AC60" s="26" t="b">
        <f t="shared" si="3"/>
        <v>1</v>
      </c>
    </row>
    <row r="61" spans="1:29" ht="20.100000000000001" customHeight="1" x14ac:dyDescent="0.25">
      <c r="A61" s="101" t="s">
        <v>168</v>
      </c>
      <c r="B61" s="101"/>
      <c r="C61" s="101"/>
      <c r="D61" s="101"/>
      <c r="E61" s="101"/>
      <c r="F61" s="101"/>
      <c r="G61" s="101"/>
      <c r="H61" s="102">
        <f>SUMIF($C$3:$C$58,"N",H3:H58)</f>
        <v>43.201000000000001</v>
      </c>
      <c r="I61" s="103" t="s">
        <v>166</v>
      </c>
      <c r="J61" s="104">
        <f>SUMIF($C$3:$C$58,"N",J3:J58)</f>
        <v>93962013.109999985</v>
      </c>
      <c r="K61" s="104">
        <f>SUMIF($C$3:$C$58,"N",K3:K58)</f>
        <v>67804922</v>
      </c>
      <c r="L61" s="104">
        <f>SUMIF($C$3:$C$58,"N",L3:L58)</f>
        <v>26157091.110000007</v>
      </c>
      <c r="M61" s="105" t="s">
        <v>166</v>
      </c>
      <c r="N61" s="104">
        <f t="shared" ref="N61:Y61" si="9">SUMIF($C$3:$C$58,"N",N3:N58)</f>
        <v>0</v>
      </c>
      <c r="O61" s="104">
        <f t="shared" si="9"/>
        <v>0</v>
      </c>
      <c r="P61" s="106">
        <f t="shared" si="9"/>
        <v>0</v>
      </c>
      <c r="Q61" s="106">
        <f t="shared" si="9"/>
        <v>0</v>
      </c>
      <c r="R61" s="106">
        <f t="shared" si="9"/>
        <v>0</v>
      </c>
      <c r="S61" s="106">
        <f t="shared" si="9"/>
        <v>67804922</v>
      </c>
      <c r="T61" s="106">
        <f t="shared" si="9"/>
        <v>0</v>
      </c>
      <c r="U61" s="106">
        <f t="shared" si="9"/>
        <v>0</v>
      </c>
      <c r="V61" s="106">
        <f t="shared" si="9"/>
        <v>0</v>
      </c>
      <c r="W61" s="106">
        <f t="shared" si="9"/>
        <v>0</v>
      </c>
      <c r="X61" s="106">
        <f t="shared" si="9"/>
        <v>0</v>
      </c>
      <c r="Y61" s="106">
        <f t="shared" si="9"/>
        <v>0</v>
      </c>
      <c r="Z61" s="6" t="b">
        <f t="shared" si="2"/>
        <v>1</v>
      </c>
      <c r="AA61" s="25">
        <f t="shared" si="0"/>
        <v>0.72160000000000002</v>
      </c>
      <c r="AB61" s="26" t="s">
        <v>166</v>
      </c>
      <c r="AC61" s="26" t="b">
        <f t="shared" si="3"/>
        <v>1</v>
      </c>
    </row>
    <row r="62" spans="1:29" ht="20.100000000000001" customHeight="1" x14ac:dyDescent="0.25">
      <c r="A62" s="107" t="s">
        <v>169</v>
      </c>
      <c r="B62" s="107"/>
      <c r="C62" s="107"/>
      <c r="D62" s="107"/>
      <c r="E62" s="107"/>
      <c r="F62" s="107"/>
      <c r="G62" s="107"/>
      <c r="H62" s="108">
        <f>SUMIF($C$3:$C$58,"W",H3:H58)</f>
        <v>7.4019999999999992</v>
      </c>
      <c r="I62" s="109" t="s">
        <v>166</v>
      </c>
      <c r="J62" s="18">
        <f>SUMIF($C$3:$C$58,"W",J3:J58)</f>
        <v>34378344.159999996</v>
      </c>
      <c r="K62" s="18">
        <f>SUMIF($C$3:$C$58,"W",K3:K58)</f>
        <v>24064838</v>
      </c>
      <c r="L62" s="18">
        <f>SUMIF($C$3:$C$58,"W",L3:L58)</f>
        <v>10313506.16</v>
      </c>
      <c r="M62" s="110" t="s">
        <v>166</v>
      </c>
      <c r="N62" s="18">
        <f t="shared" ref="N62:Y62" si="10">SUMIF($C$3:$C$58,"W",N3:N58)</f>
        <v>0</v>
      </c>
      <c r="O62" s="18">
        <f t="shared" si="10"/>
        <v>0</v>
      </c>
      <c r="P62" s="111">
        <f t="shared" si="10"/>
        <v>0</v>
      </c>
      <c r="Q62" s="111">
        <f t="shared" si="10"/>
        <v>0</v>
      </c>
      <c r="R62" s="111">
        <f t="shared" si="10"/>
        <v>0</v>
      </c>
      <c r="S62" s="111">
        <f t="shared" si="10"/>
        <v>12032418</v>
      </c>
      <c r="T62" s="111">
        <f t="shared" si="10"/>
        <v>12032420</v>
      </c>
      <c r="U62" s="111">
        <f t="shared" si="10"/>
        <v>0</v>
      </c>
      <c r="V62" s="111">
        <f t="shared" si="10"/>
        <v>0</v>
      </c>
      <c r="W62" s="111">
        <f t="shared" si="10"/>
        <v>0</v>
      </c>
      <c r="X62" s="111">
        <f t="shared" si="10"/>
        <v>0</v>
      </c>
      <c r="Y62" s="111">
        <f t="shared" si="10"/>
        <v>0</v>
      </c>
      <c r="Z62" s="6" t="b">
        <f t="shared" si="2"/>
        <v>1</v>
      </c>
      <c r="AA62" s="25">
        <f t="shared" si="0"/>
        <v>0.7</v>
      </c>
      <c r="AB62" s="26" t="s">
        <v>166</v>
      </c>
      <c r="AC62" s="26" t="b">
        <f t="shared" si="3"/>
        <v>1</v>
      </c>
    </row>
    <row r="63" spans="1:29" x14ac:dyDescent="0.25">
      <c r="A63" s="112"/>
      <c r="B63" s="112"/>
      <c r="C63" s="112"/>
      <c r="D63" s="112"/>
      <c r="E63" s="112"/>
      <c r="F63" s="112"/>
      <c r="G63" s="112"/>
    </row>
    <row r="64" spans="1:29" x14ac:dyDescent="0.25">
      <c r="A64" s="115" t="s">
        <v>170</v>
      </c>
      <c r="B64" s="115"/>
      <c r="C64" s="115"/>
      <c r="D64" s="115"/>
      <c r="E64" s="115"/>
      <c r="F64" s="115"/>
      <c r="G64" s="115"/>
      <c r="H64" s="116"/>
      <c r="I64" s="116"/>
      <c r="J64" s="117"/>
      <c r="K64" s="116"/>
      <c r="L64" s="116"/>
      <c r="M64" s="118"/>
      <c r="N64" s="116"/>
      <c r="O64" s="116"/>
      <c r="P64" s="116"/>
      <c r="Q64" s="116"/>
      <c r="R64" s="119"/>
      <c r="S64" s="119"/>
      <c r="T64" s="119"/>
      <c r="U64" s="119"/>
      <c r="V64" s="119"/>
      <c r="W64" s="119"/>
      <c r="X64" s="119"/>
      <c r="Y64" s="119"/>
      <c r="Z64" s="6"/>
      <c r="AC64" s="26"/>
    </row>
    <row r="65" spans="1:26" x14ac:dyDescent="0.25">
      <c r="A65" s="120" t="s">
        <v>171</v>
      </c>
      <c r="B65" s="120"/>
      <c r="C65" s="120"/>
      <c r="D65" s="120"/>
      <c r="E65" s="120"/>
      <c r="F65" s="120"/>
      <c r="G65" s="120"/>
      <c r="H65" s="116"/>
      <c r="I65" s="116"/>
      <c r="J65" s="116"/>
      <c r="K65" s="116"/>
      <c r="L65" s="116"/>
      <c r="M65" s="118"/>
      <c r="N65" s="116"/>
      <c r="O65" s="116"/>
      <c r="P65" s="116"/>
      <c r="Q65" s="116"/>
      <c r="R65" s="119"/>
      <c r="S65" s="119"/>
      <c r="T65" s="119"/>
      <c r="U65" s="119"/>
      <c r="V65" s="119"/>
      <c r="W65" s="119"/>
      <c r="X65" s="119"/>
      <c r="Y65" s="119"/>
      <c r="Z65" s="6"/>
    </row>
    <row r="66" spans="1:26" x14ac:dyDescent="0.25">
      <c r="A66" s="115" t="s">
        <v>172</v>
      </c>
      <c r="B66" s="121"/>
      <c r="C66" s="121"/>
      <c r="D66" s="121"/>
      <c r="E66" s="121"/>
      <c r="F66" s="121"/>
      <c r="G66" s="121"/>
      <c r="H66" s="122"/>
      <c r="I66" s="122"/>
      <c r="J66" s="122"/>
      <c r="K66" s="122"/>
      <c r="L66" s="122"/>
      <c r="M66" s="118"/>
      <c r="N66" s="122"/>
      <c r="O66" s="122"/>
      <c r="P66" s="122"/>
      <c r="Q66" s="122"/>
    </row>
    <row r="67" spans="1:26" x14ac:dyDescent="0.25">
      <c r="A67" s="123" t="s">
        <v>173</v>
      </c>
      <c r="B67" s="123"/>
      <c r="C67" s="123"/>
      <c r="D67" s="123"/>
      <c r="E67" s="123"/>
      <c r="F67" s="123"/>
      <c r="G67" s="123"/>
      <c r="H67" s="122"/>
      <c r="I67" s="122"/>
      <c r="J67" s="122"/>
      <c r="K67" s="122"/>
      <c r="L67" s="122"/>
      <c r="M67" s="118"/>
      <c r="N67" s="122"/>
      <c r="O67" s="122"/>
      <c r="P67" s="122"/>
      <c r="Q67" s="122"/>
    </row>
  </sheetData>
  <mergeCells count="18">
    <mergeCell ref="M1:M2"/>
    <mergeCell ref="N1:Y1"/>
    <mergeCell ref="A59:G59"/>
    <mergeCell ref="A60:G60"/>
    <mergeCell ref="A61:G61"/>
    <mergeCell ref="A62:G6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5:B10">
    <cfRule type="expression" dxfId="22" priority="17">
      <formula>$O5="p"</formula>
    </cfRule>
    <cfRule type="expression" dxfId="21" priority="18">
      <formula>$O5="k"</formula>
    </cfRule>
    <cfRule type="expression" dxfId="20" priority="19">
      <formula>$N5="odrzucenie"</formula>
    </cfRule>
    <cfRule type="expression" dxfId="19" priority="20">
      <formula>$N5="rezygnacja"</formula>
    </cfRule>
  </conditionalFormatting>
  <conditionalFormatting sqref="D11:M36 E37:M47 B11:B54 D48:M54">
    <cfRule type="expression" dxfId="18" priority="15">
      <formula>$P11="odrzucenie"</formula>
    </cfRule>
    <cfRule type="expression" dxfId="17" priority="16">
      <formula>$P11="rezygnacja"</formula>
    </cfRule>
  </conditionalFormatting>
  <conditionalFormatting sqref="S11:T11">
    <cfRule type="expression" dxfId="16" priority="13">
      <formula>$Q11="odrzucenie"</formula>
    </cfRule>
    <cfRule type="expression" dxfId="15" priority="14">
      <formula>$Q11="rezygnacja"</formula>
    </cfRule>
  </conditionalFormatting>
  <conditionalFormatting sqref="Z3:AB62">
    <cfRule type="containsText" dxfId="14" priority="22" operator="containsText" text="fałsz">
      <formula>NOT(ISERROR(SEARCH("fałsz",Z3)))</formula>
    </cfRule>
  </conditionalFormatting>
  <conditionalFormatting sqref="Z3:AC62">
    <cfRule type="cellIs" dxfId="13" priority="21" operator="equal">
      <formula>FALSE</formula>
    </cfRule>
  </conditionalFormatting>
  <conditionalFormatting sqref="AC64">
    <cfRule type="cellIs" dxfId="12" priority="23" operator="equal">
      <formula>FALSE</formula>
    </cfRule>
  </conditionalFormatting>
  <conditionalFormatting sqref="D37:D47">
    <cfRule type="expression" dxfId="11" priority="11">
      <formula>$P37="odrzucenie"</formula>
    </cfRule>
    <cfRule type="expression" dxfId="10" priority="12">
      <formula>$P37="rezygnacja"</formula>
    </cfRule>
  </conditionalFormatting>
  <conditionalFormatting sqref="F55">
    <cfRule type="expression" dxfId="9" priority="9">
      <formula>$P55="odrzucenie"</formula>
    </cfRule>
    <cfRule type="expression" dxfId="8" priority="10">
      <formula>$P55="rezygnacja"</formula>
    </cfRule>
  </conditionalFormatting>
  <conditionalFormatting sqref="G55:M55 B55 D55:E55">
    <cfRule type="expression" dxfId="7" priority="7">
      <formula>$P55="odrzucenie"</formula>
    </cfRule>
    <cfRule type="expression" dxfId="6" priority="8">
      <formula>$P55="rezygnacja"</formula>
    </cfRule>
  </conditionalFormatting>
  <conditionalFormatting sqref="D56:M56 B56">
    <cfRule type="expression" dxfId="5" priority="5">
      <formula>$P56="odrzucenie"</formula>
    </cfRule>
    <cfRule type="expression" dxfId="4" priority="6">
      <formula>$P56="rezygnacja"</formula>
    </cfRule>
  </conditionalFormatting>
  <conditionalFormatting sqref="B57 D57:M57">
    <cfRule type="expression" dxfId="3" priority="3">
      <formula>$P57="odrzucenie"</formula>
    </cfRule>
    <cfRule type="expression" dxfId="2" priority="4">
      <formula>$P57="rezygnacja"</formula>
    </cfRule>
  </conditionalFormatting>
  <conditionalFormatting sqref="B58 D58:M58">
    <cfRule type="expression" dxfId="1" priority="1">
      <formula>$P58="odrzucenie"</formula>
    </cfRule>
    <cfRule type="expression" dxfId="0" priority="2">
      <formula>$P58="rezygnacja"</formula>
    </cfRule>
  </conditionalFormatting>
  <dataValidations count="2">
    <dataValidation type="list" allowBlank="1" showInputMessage="1" showErrorMessage="1" sqref="G3:G58" xr:uid="{698CF016-EB0C-4C6D-860C-13D1812ED089}">
      <formula1>"B,P,R"</formula1>
    </dataValidation>
    <dataValidation type="list" allowBlank="1" showInputMessage="1" showErrorMessage="1" sqref="C11:C58" xr:uid="{0DADEF9B-237A-4DBF-865F-5D05B9CFEEE8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4294967295" verticalDpi="4294967295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2024-01-25T07:24:20Z</dcterms:created>
  <dcterms:modified xsi:type="dcterms:W3CDTF">2024-01-25T07:24:53Z</dcterms:modified>
</cp:coreProperties>
</file>