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3 - NABÓR B RFRD 2023\Lista zmieniona nr 4 - Nabór B 2023\"/>
    </mc:Choice>
  </mc:AlternateContent>
  <xr:revisionPtr revIDLastSave="0" documentId="13_ncr:1_{39CB4B64-0BD2-418C-AE07-0165B01A7E24}" xr6:coauthVersionLast="36" xr6:coauthVersionMax="36" xr10:uidLastSave="{00000000-0000-0000-0000-000000000000}"/>
  <bookViews>
    <workbookView xWindow="0" yWindow="0" windowWidth="28800" windowHeight="11625" xr2:uid="{4E6A3DF1-EDB2-4F34-96DA-711AEAFC34E4}"/>
  </bookViews>
  <sheets>
    <sheet name="gm rez" sheetId="1" r:id="rId1"/>
  </sheets>
  <definedNames>
    <definedName name="_xlnm.Print_Area" localSheetId="0">'gm rez'!$A$1:$O$15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L13" i="1"/>
  <c r="K13" i="1"/>
  <c r="I13" i="1"/>
  <c r="R12" i="1"/>
  <c r="Q12" i="1"/>
  <c r="P12" i="1"/>
  <c r="O12" i="1"/>
  <c r="M12" i="1"/>
  <c r="M13" i="1" s="1"/>
  <c r="L12" i="1"/>
  <c r="S12" i="1" s="1"/>
  <c r="S11" i="1"/>
  <c r="Q11" i="1"/>
  <c r="R11" i="1" s="1"/>
  <c r="O11" i="1"/>
  <c r="P11" i="1" s="1"/>
  <c r="S10" i="1"/>
  <c r="R10" i="1"/>
  <c r="Q10" i="1"/>
  <c r="P10" i="1"/>
  <c r="S9" i="1"/>
  <c r="R9" i="1"/>
  <c r="Q9" i="1"/>
  <c r="P9" i="1"/>
  <c r="S8" i="1"/>
  <c r="Q8" i="1"/>
  <c r="R8" i="1" s="1"/>
  <c r="P8" i="1"/>
  <c r="O8" i="1"/>
  <c r="S7" i="1"/>
  <c r="Q7" i="1"/>
  <c r="R7" i="1" s="1"/>
  <c r="O7" i="1"/>
  <c r="P7" i="1" s="1"/>
  <c r="S6" i="1"/>
  <c r="R6" i="1"/>
  <c r="Q6" i="1"/>
  <c r="O6" i="1"/>
  <c r="P6" i="1" s="1"/>
  <c r="S5" i="1"/>
  <c r="Q5" i="1"/>
  <c r="R5" i="1" s="1"/>
  <c r="O5" i="1"/>
  <c r="P5" i="1" s="1"/>
  <c r="S4" i="1"/>
  <c r="R4" i="1"/>
  <c r="Q4" i="1"/>
  <c r="P4" i="1"/>
  <c r="O4" i="1"/>
  <c r="S3" i="1"/>
  <c r="Q3" i="1"/>
  <c r="R3" i="1" s="1"/>
  <c r="O3" i="1"/>
  <c r="P3" i="1" s="1"/>
  <c r="S13" i="1" l="1"/>
  <c r="O13" i="1"/>
  <c r="P13" i="1" s="1"/>
</calcChain>
</file>

<file path=xl/sharedStrings.xml><?xml version="1.0" encoding="utf-8"?>
<sst xmlns="http://schemas.openxmlformats.org/spreadsheetml/2006/main" count="92" uniqueCount="65">
  <si>
    <t>L.p.</t>
  </si>
  <si>
    <t>Nr ewid.</t>
  </si>
  <si>
    <t>Zadanie nowe [N]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</si>
  <si>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</si>
  <si>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</si>
  <si>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</si>
  <si>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</si>
  <si>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</si>
  <si>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</si>
  <si>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</si>
  <si>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</si>
  <si>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</si>
  <si>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</si>
  <si>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</si>
  <si>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</si>
  <si>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</si>
  <si>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</si>
  <si>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</si>
  <si>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</si>
  <si>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101/B/2023</t>
  </si>
  <si>
    <t>N</t>
  </si>
  <si>
    <t>Gmina Kazimierza Wielka</t>
  </si>
  <si>
    <t>kazimierski</t>
  </si>
  <si>
    <t>Remont drogi gminnej nr 329029T Chruszczyna Wielka - Chruszczyna Mała w km od 0+000 do km 0+810 w miejscowości Chruszczyna Wielka i Chruszczyna Mała</t>
  </si>
  <si>
    <t>R</t>
  </si>
  <si>
    <t>05.2023 09.2023</t>
  </si>
  <si>
    <t>17/B/2023</t>
  </si>
  <si>
    <t>Gmina Kunów</t>
  </si>
  <si>
    <t>ostrowiecki</t>
  </si>
  <si>
    <t>Remont drogi gminnej nr 336016T Janik, ul. Polna</t>
  </si>
  <si>
    <t>09.2023 07.2024</t>
  </si>
  <si>
    <t>129/B/2023</t>
  </si>
  <si>
    <t>Gmina Pińczów</t>
  </si>
  <si>
    <t>pińczowski</t>
  </si>
  <si>
    <t>Remont ulicy Floriańskiej w Pińczowie - droga gminna nr 365019T</t>
  </si>
  <si>
    <t>06.2023 05.2024</t>
  </si>
  <si>
    <t>1/B/2023</t>
  </si>
  <si>
    <t>Gmina Klimontów</t>
  </si>
  <si>
    <t>sandomierski</t>
  </si>
  <si>
    <t>Remont drogi gminnej nr 331051T ul. Nikisiołka w Klimontowie</t>
  </si>
  <si>
    <t>04.2023 12.2023</t>
  </si>
  <si>
    <t>2/B/2023</t>
  </si>
  <si>
    <t>Remont drogi gminnej ul. Krakowskiej w Klimontowie</t>
  </si>
  <si>
    <t>3/B/2023</t>
  </si>
  <si>
    <t>Remont drogi gminnej nr 331059T ul. Strażackiej w Klimontowie</t>
  </si>
  <si>
    <t>164/B/2023
rezygnacja
z realizacji zadania</t>
  </si>
  <si>
    <t>Gmina Morawica</t>
  </si>
  <si>
    <t>kielecki</t>
  </si>
  <si>
    <t>Remont ul. Podlesie w Brzezinach</t>
  </si>
  <si>
    <t>09.2023 08.2024</t>
  </si>
  <si>
    <t>98/B/2023
rezygnacja
z realizacji zadania</t>
  </si>
  <si>
    <t>Gmina Waśniów</t>
  </si>
  <si>
    <t>Remont drogi nr 393029T w msc. Milejowice na długości 1 125 mb w km od 0+000 do 1+125</t>
  </si>
  <si>
    <t>05.2023 12.2023</t>
  </si>
  <si>
    <t>84/B/2023</t>
  </si>
  <si>
    <t>Gmina Baćkowice</t>
  </si>
  <si>
    <t>opatowski</t>
  </si>
  <si>
    <t>Remont drogi gminnej nr 305022T Piskrzyn - Rudniki w km od 1+260 do km 2+260</t>
  </si>
  <si>
    <t>146/B/2023</t>
  </si>
  <si>
    <t>Gmina Łoniów</t>
  </si>
  <si>
    <t>Remont drogi gminnej nr 340002T w Skrzypaczowicach</t>
  </si>
  <si>
    <t>05.2023 11.2023</t>
  </si>
  <si>
    <t>RAZEM nowe zadania jednoroczne</t>
  </si>
  <si>
    <t>x</t>
  </si>
  <si>
    <t>R - 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</si>
</sst>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"/>
    <numFmt numFmtId="165" formatCode="0.000"/>
    <numFmt numFmtId="166" formatCode="#,##0.00_ ;\-#,##0.00\ "/>
    <numFmt numFmtId="167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right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744932AC-9FD6-45F8-8D3F-1EC99ED1800F}"/>
    <cellStyle name="Procentowy 2" xfId="2" xr:uid="{23E79741-43E3-4F99-947E-B4448680FB39}"/>
  </cellStyles>
  <dxfs count="1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4D23-F7D9-4C8E-8723-E995C35D16AD}">
  <sheetPr>
    <pageSetUpPr fitToPage="1"/>
  </sheetPr>
  <dimension ref="A1:S15"/>
  <sheetViews>
    <sheetView showGridLines="0" tabSelected="1" topLeftCell="D1" zoomScaleNormal="100" zoomScaleSheetLayoutView="100" workbookViewId="0">
      <selection activeCell="P1" sqref="P1:S1048576"/>
    </sheetView>
  </sheetViews>
  <sheetFormatPr defaultColWidth="9.140625" defaultRowHeight="15" x14ac:dyDescent="0.25"/>
  <cols>
    <col min="1" max="1" width="4.85546875" customWidth="1"/>
    <col min="2" max="2" width="11.42578125" customWidth="1"/>
    <col min="3" max="3" width="15" customWidth="1"/>
    <col min="4" max="4" width="15.7109375" customWidth="1"/>
    <col min="5" max="5" width="11.5703125" customWidth="1"/>
    <col min="6" max="6" width="13.42578125" customWidth="1"/>
    <col min="7" max="7" width="45.85546875" customWidth="1"/>
    <col min="8" max="8" width="13.28515625" customWidth="1"/>
    <col min="9" max="9" width="14" customWidth="1"/>
    <col min="10" max="10" width="13.7109375" customWidth="1"/>
    <col min="11" max="11" width="15.7109375" style="33" customWidth="1"/>
    <col min="12" max="13" width="15.7109375" customWidth="1"/>
    <col min="14" max="14" width="15.7109375" style="2" customWidth="1"/>
    <col min="15" max="15" width="15.7109375" customWidth="1"/>
    <col min="16" max="16" width="12.5703125" style="3" hidden="1" customWidth="1"/>
    <col min="17" max="17" width="12.7109375" style="2" hidden="1" customWidth="1"/>
    <col min="18" max="18" width="10.7109375" style="2" hidden="1" customWidth="1"/>
    <col min="19" max="19" width="13.7109375" style="3" hidden="1" customWidth="1"/>
  </cols>
  <sheetData>
    <row r="1" spans="1:19" ht="33.75" customHeight="1" x14ac:dyDescent="0.25">
      <c r="A1" s="40" t="s">
        <v>0</v>
      </c>
      <c r="B1" s="40" t="s">
        <v>1</v>
      </c>
      <c r="C1" s="43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40" t="s">
        <v>7</v>
      </c>
      <c r="I1" s="40" t="s">
        <v>8</v>
      </c>
      <c r="J1" s="40" t="s">
        <v>9</v>
      </c>
      <c r="K1" s="42" t="s">
        <v>10</v>
      </c>
      <c r="L1" s="40" t="s">
        <v>11</v>
      </c>
      <c r="M1" s="38" t="s">
        <v>12</v>
      </c>
      <c r="N1" s="40" t="s">
        <v>13</v>
      </c>
      <c r="O1" s="1" t="s">
        <v>14</v>
      </c>
      <c r="P1" s="2"/>
    </row>
    <row r="2" spans="1:19" ht="33.75" customHeight="1" x14ac:dyDescent="0.25">
      <c r="A2" s="40"/>
      <c r="B2" s="40"/>
      <c r="C2" s="44"/>
      <c r="D2" s="39"/>
      <c r="E2" s="39"/>
      <c r="F2" s="39"/>
      <c r="G2" s="39"/>
      <c r="H2" s="40"/>
      <c r="I2" s="40"/>
      <c r="J2" s="40"/>
      <c r="K2" s="42"/>
      <c r="L2" s="40"/>
      <c r="M2" s="39"/>
      <c r="N2" s="40"/>
      <c r="O2" s="1">
        <v>2023</v>
      </c>
      <c r="P2" s="2" t="s">
        <v>15</v>
      </c>
      <c r="Q2" s="2" t="s">
        <v>16</v>
      </c>
      <c r="R2" s="2" t="s">
        <v>17</v>
      </c>
      <c r="S2" s="4" t="s">
        <v>18</v>
      </c>
    </row>
    <row r="3" spans="1:19" ht="33.75" x14ac:dyDescent="0.25">
      <c r="A3" s="5">
        <v>1</v>
      </c>
      <c r="B3" s="6" t="s">
        <v>19</v>
      </c>
      <c r="C3" s="7" t="s">
        <v>20</v>
      </c>
      <c r="D3" s="8" t="s">
        <v>21</v>
      </c>
      <c r="E3" s="9">
        <v>2603033</v>
      </c>
      <c r="F3" s="10" t="s">
        <v>22</v>
      </c>
      <c r="G3" s="11" t="s">
        <v>23</v>
      </c>
      <c r="H3" s="12" t="s">
        <v>24</v>
      </c>
      <c r="I3" s="13">
        <v>0.81</v>
      </c>
      <c r="J3" s="14" t="s">
        <v>25</v>
      </c>
      <c r="K3" s="15">
        <v>683659.66</v>
      </c>
      <c r="L3" s="16">
        <v>478561</v>
      </c>
      <c r="M3" s="17">
        <v>205098.66000000003</v>
      </c>
      <c r="N3" s="18">
        <v>0.7</v>
      </c>
      <c r="O3" s="19">
        <f t="shared" ref="O3:O12" si="0">L3</f>
        <v>478561</v>
      </c>
      <c r="P3" s="2" t="b">
        <f t="shared" ref="P3" si="1">L3=SUM(O3:O3)</f>
        <v>1</v>
      </c>
      <c r="Q3" s="20">
        <f t="shared" ref="Q3:Q13" si="2">ROUND(L3/K3,4)</f>
        <v>0.7</v>
      </c>
      <c r="R3" s="21" t="b">
        <f t="shared" ref="R3:R12" si="3">Q3=N3</f>
        <v>1</v>
      </c>
      <c r="S3" s="21" t="b">
        <f t="shared" ref="S3:S13" si="4">K3=L3+M3</f>
        <v>1</v>
      </c>
    </row>
    <row r="4" spans="1:19" x14ac:dyDescent="0.25">
      <c r="A4" s="5">
        <v>2</v>
      </c>
      <c r="B4" s="22" t="s">
        <v>26</v>
      </c>
      <c r="C4" s="7" t="s">
        <v>20</v>
      </c>
      <c r="D4" s="8" t="s">
        <v>27</v>
      </c>
      <c r="E4" s="14">
        <v>2607053</v>
      </c>
      <c r="F4" s="10" t="s">
        <v>28</v>
      </c>
      <c r="G4" s="11" t="s">
        <v>29</v>
      </c>
      <c r="H4" s="12" t="s">
        <v>24</v>
      </c>
      <c r="I4" s="13">
        <v>0.45200000000000001</v>
      </c>
      <c r="J4" s="14" t="s">
        <v>30</v>
      </c>
      <c r="K4" s="15">
        <v>617529.27</v>
      </c>
      <c r="L4" s="23">
        <v>494023</v>
      </c>
      <c r="M4" s="24">
        <v>123506.27000000002</v>
      </c>
      <c r="N4" s="25">
        <v>0.8</v>
      </c>
      <c r="O4" s="19">
        <f t="shared" si="0"/>
        <v>494023</v>
      </c>
      <c r="P4" s="2" t="b">
        <f t="shared" ref="P4:P13" si="5">L4=SUM(O4:O4)</f>
        <v>1</v>
      </c>
      <c r="Q4" s="20">
        <f t="shared" si="2"/>
        <v>0.8</v>
      </c>
      <c r="R4" s="21" t="b">
        <f t="shared" si="3"/>
        <v>1</v>
      </c>
      <c r="S4" s="21" t="b">
        <f t="shared" si="4"/>
        <v>1</v>
      </c>
    </row>
    <row r="5" spans="1:19" ht="22.5" x14ac:dyDescent="0.25">
      <c r="A5" s="5">
        <v>3</v>
      </c>
      <c r="B5" s="6" t="s">
        <v>31</v>
      </c>
      <c r="C5" s="7" t="s">
        <v>20</v>
      </c>
      <c r="D5" s="8" t="s">
        <v>32</v>
      </c>
      <c r="E5" s="9">
        <v>2608043</v>
      </c>
      <c r="F5" s="10" t="s">
        <v>33</v>
      </c>
      <c r="G5" s="11" t="s">
        <v>34</v>
      </c>
      <c r="H5" s="12" t="s">
        <v>24</v>
      </c>
      <c r="I5" s="13">
        <v>0.30199999999999999</v>
      </c>
      <c r="J5" s="14" t="s">
        <v>35</v>
      </c>
      <c r="K5" s="15">
        <v>386281.74</v>
      </c>
      <c r="L5" s="16">
        <v>231769</v>
      </c>
      <c r="M5" s="17">
        <v>154512.74</v>
      </c>
      <c r="N5" s="18">
        <v>0.6</v>
      </c>
      <c r="O5" s="19">
        <f t="shared" si="0"/>
        <v>231769</v>
      </c>
      <c r="P5" s="2" t="b">
        <f t="shared" si="5"/>
        <v>1</v>
      </c>
      <c r="Q5" s="20">
        <f t="shared" si="2"/>
        <v>0.6</v>
      </c>
      <c r="R5" s="21" t="b">
        <f t="shared" si="3"/>
        <v>1</v>
      </c>
      <c r="S5" s="21" t="b">
        <f t="shared" si="4"/>
        <v>1</v>
      </c>
    </row>
    <row r="6" spans="1:19" x14ac:dyDescent="0.25">
      <c r="A6" s="5">
        <v>4</v>
      </c>
      <c r="B6" s="6" t="s">
        <v>36</v>
      </c>
      <c r="C6" s="7" t="s">
        <v>20</v>
      </c>
      <c r="D6" s="8" t="s">
        <v>37</v>
      </c>
      <c r="E6" s="9">
        <v>2609033</v>
      </c>
      <c r="F6" s="10" t="s">
        <v>38</v>
      </c>
      <c r="G6" s="11" t="s">
        <v>39</v>
      </c>
      <c r="H6" s="12" t="s">
        <v>24</v>
      </c>
      <c r="I6" s="13">
        <v>0.10299999999999999</v>
      </c>
      <c r="J6" s="14" t="s">
        <v>40</v>
      </c>
      <c r="K6" s="15">
        <v>292912.3</v>
      </c>
      <c r="L6" s="16">
        <v>205038</v>
      </c>
      <c r="M6" s="17">
        <v>87874.299999999988</v>
      </c>
      <c r="N6" s="18">
        <v>0.7</v>
      </c>
      <c r="O6" s="19">
        <f t="shared" si="0"/>
        <v>205038</v>
      </c>
      <c r="P6" s="2" t="b">
        <f t="shared" si="5"/>
        <v>1</v>
      </c>
      <c r="Q6" s="20">
        <f t="shared" si="2"/>
        <v>0.7</v>
      </c>
      <c r="R6" s="21" t="b">
        <f t="shared" si="3"/>
        <v>1</v>
      </c>
      <c r="S6" s="21" t="b">
        <f t="shared" si="4"/>
        <v>1</v>
      </c>
    </row>
    <row r="7" spans="1:19" x14ac:dyDescent="0.25">
      <c r="A7" s="5">
        <v>5</v>
      </c>
      <c r="B7" s="6" t="s">
        <v>41</v>
      </c>
      <c r="C7" s="7" t="s">
        <v>20</v>
      </c>
      <c r="D7" s="8" t="s">
        <v>37</v>
      </c>
      <c r="E7" s="9">
        <v>2609033</v>
      </c>
      <c r="F7" s="10" t="s">
        <v>38</v>
      </c>
      <c r="G7" s="11" t="s">
        <v>42</v>
      </c>
      <c r="H7" s="12" t="s">
        <v>24</v>
      </c>
      <c r="I7" s="13">
        <v>9.7000000000000003E-2</v>
      </c>
      <c r="J7" s="14" t="s">
        <v>40</v>
      </c>
      <c r="K7" s="15">
        <v>129538.92</v>
      </c>
      <c r="L7" s="16">
        <v>90677</v>
      </c>
      <c r="M7" s="17">
        <v>38861.919999999998</v>
      </c>
      <c r="N7" s="18">
        <v>0.7</v>
      </c>
      <c r="O7" s="19">
        <f t="shared" si="0"/>
        <v>90677</v>
      </c>
      <c r="P7" s="2" t="b">
        <f t="shared" si="5"/>
        <v>1</v>
      </c>
      <c r="Q7" s="20">
        <f t="shared" si="2"/>
        <v>0.7</v>
      </c>
      <c r="R7" s="21" t="b">
        <f t="shared" si="3"/>
        <v>1</v>
      </c>
      <c r="S7" s="21" t="b">
        <f t="shared" si="4"/>
        <v>1</v>
      </c>
    </row>
    <row r="8" spans="1:19" x14ac:dyDescent="0.25">
      <c r="A8" s="5">
        <v>6</v>
      </c>
      <c r="B8" s="6" t="s">
        <v>43</v>
      </c>
      <c r="C8" s="7" t="s">
        <v>20</v>
      </c>
      <c r="D8" s="8" t="s">
        <v>37</v>
      </c>
      <c r="E8" s="9">
        <v>2609033</v>
      </c>
      <c r="F8" s="10" t="s">
        <v>38</v>
      </c>
      <c r="G8" s="11" t="s">
        <v>44</v>
      </c>
      <c r="H8" s="12" t="s">
        <v>24</v>
      </c>
      <c r="I8" s="13">
        <v>7.1999999999999995E-2</v>
      </c>
      <c r="J8" s="14" t="s">
        <v>40</v>
      </c>
      <c r="K8" s="15">
        <v>93994.85</v>
      </c>
      <c r="L8" s="16">
        <v>65796</v>
      </c>
      <c r="M8" s="17">
        <v>28198.850000000006</v>
      </c>
      <c r="N8" s="18">
        <v>0.7</v>
      </c>
      <c r="O8" s="19">
        <f t="shared" si="0"/>
        <v>65796</v>
      </c>
      <c r="P8" s="2" t="b">
        <f t="shared" si="5"/>
        <v>1</v>
      </c>
      <c r="Q8" s="20">
        <f t="shared" si="2"/>
        <v>0.7</v>
      </c>
      <c r="R8" s="21" t="b">
        <f t="shared" si="3"/>
        <v>1</v>
      </c>
      <c r="S8" s="21" t="b">
        <f t="shared" si="4"/>
        <v>1</v>
      </c>
    </row>
    <row r="9" spans="1:19" ht="45" x14ac:dyDescent="0.25">
      <c r="A9" s="5">
        <v>7</v>
      </c>
      <c r="B9" s="26" t="s">
        <v>45</v>
      </c>
      <c r="C9" s="7"/>
      <c r="D9" s="8" t="s">
        <v>46</v>
      </c>
      <c r="E9" s="9">
        <v>2604123</v>
      </c>
      <c r="F9" s="10" t="s">
        <v>47</v>
      </c>
      <c r="G9" s="11" t="s">
        <v>48</v>
      </c>
      <c r="H9" s="12" t="s">
        <v>24</v>
      </c>
      <c r="I9" s="13"/>
      <c r="J9" s="14" t="s">
        <v>49</v>
      </c>
      <c r="K9" s="15"/>
      <c r="L9" s="16"/>
      <c r="M9" s="17"/>
      <c r="N9" s="18">
        <v>0.5</v>
      </c>
      <c r="O9" s="19"/>
      <c r="P9" s="2" t="b">
        <f t="shared" si="5"/>
        <v>1</v>
      </c>
      <c r="Q9" s="20" t="e">
        <f t="shared" si="2"/>
        <v>#DIV/0!</v>
      </c>
      <c r="R9" s="21" t="e">
        <f t="shared" si="3"/>
        <v>#DIV/0!</v>
      </c>
      <c r="S9" s="21" t="b">
        <f t="shared" si="4"/>
        <v>1</v>
      </c>
    </row>
    <row r="10" spans="1:19" ht="45" x14ac:dyDescent="0.25">
      <c r="A10" s="5">
        <v>8</v>
      </c>
      <c r="B10" s="26" t="s">
        <v>50</v>
      </c>
      <c r="C10" s="7"/>
      <c r="D10" s="8" t="s">
        <v>51</v>
      </c>
      <c r="E10" s="9">
        <v>2607062</v>
      </c>
      <c r="F10" s="10" t="s">
        <v>28</v>
      </c>
      <c r="G10" s="11" t="s">
        <v>52</v>
      </c>
      <c r="H10" s="12" t="s">
        <v>24</v>
      </c>
      <c r="I10" s="13"/>
      <c r="J10" s="14" t="s">
        <v>53</v>
      </c>
      <c r="K10" s="15"/>
      <c r="L10" s="16"/>
      <c r="M10" s="17"/>
      <c r="N10" s="18">
        <v>0.7</v>
      </c>
      <c r="O10" s="19"/>
      <c r="P10" s="2" t="b">
        <f t="shared" si="5"/>
        <v>1</v>
      </c>
      <c r="Q10" s="20" t="e">
        <f t="shared" si="2"/>
        <v>#DIV/0!</v>
      </c>
      <c r="R10" s="21" t="e">
        <f t="shared" si="3"/>
        <v>#DIV/0!</v>
      </c>
      <c r="S10" s="21" t="b">
        <f t="shared" si="4"/>
        <v>1</v>
      </c>
    </row>
    <row r="11" spans="1:19" ht="22.5" x14ac:dyDescent="0.25">
      <c r="A11" s="5">
        <v>9</v>
      </c>
      <c r="B11" s="6" t="s">
        <v>54</v>
      </c>
      <c r="C11" s="7" t="s">
        <v>20</v>
      </c>
      <c r="D11" s="8" t="s">
        <v>55</v>
      </c>
      <c r="E11" s="9">
        <v>2606012</v>
      </c>
      <c r="F11" s="10" t="s">
        <v>56</v>
      </c>
      <c r="G11" s="11" t="s">
        <v>57</v>
      </c>
      <c r="H11" s="12" t="s">
        <v>24</v>
      </c>
      <c r="I11" s="13">
        <v>1</v>
      </c>
      <c r="J11" s="14" t="s">
        <v>35</v>
      </c>
      <c r="K11" s="15">
        <v>474494.06</v>
      </c>
      <c r="L11" s="16">
        <v>284696</v>
      </c>
      <c r="M11" s="17">
        <v>189798.06</v>
      </c>
      <c r="N11" s="18">
        <v>0.6</v>
      </c>
      <c r="O11" s="19">
        <f t="shared" si="0"/>
        <v>284696</v>
      </c>
      <c r="P11" s="2" t="b">
        <f t="shared" si="5"/>
        <v>1</v>
      </c>
      <c r="Q11" s="20">
        <f t="shared" si="2"/>
        <v>0.6</v>
      </c>
      <c r="R11" s="21" t="b">
        <f t="shared" si="3"/>
        <v>1</v>
      </c>
      <c r="S11" s="21" t="b">
        <f t="shared" si="4"/>
        <v>1</v>
      </c>
    </row>
    <row r="12" spans="1:19" x14ac:dyDescent="0.25">
      <c r="A12" s="5">
        <v>10</v>
      </c>
      <c r="B12" s="6" t="s">
        <v>58</v>
      </c>
      <c r="C12" s="7" t="s">
        <v>20</v>
      </c>
      <c r="D12" s="8" t="s">
        <v>59</v>
      </c>
      <c r="E12" s="9">
        <v>2609052</v>
      </c>
      <c r="F12" s="10" t="s">
        <v>38</v>
      </c>
      <c r="G12" s="11" t="s">
        <v>60</v>
      </c>
      <c r="H12" s="12" t="s">
        <v>24</v>
      </c>
      <c r="I12" s="13">
        <v>0.89</v>
      </c>
      <c r="J12" s="14" t="s">
        <v>61</v>
      </c>
      <c r="K12" s="15">
        <v>751172.13</v>
      </c>
      <c r="L12" s="16">
        <f>525820</f>
        <v>525820</v>
      </c>
      <c r="M12" s="17">
        <f>K12-L12</f>
        <v>225352.13</v>
      </c>
      <c r="N12" s="18">
        <v>0.7</v>
      </c>
      <c r="O12" s="19">
        <f t="shared" si="0"/>
        <v>525820</v>
      </c>
      <c r="P12" s="2" t="b">
        <f t="shared" si="5"/>
        <v>1</v>
      </c>
      <c r="Q12" s="20">
        <f t="shared" si="2"/>
        <v>0.7</v>
      </c>
      <c r="R12" s="21" t="b">
        <f t="shared" si="3"/>
        <v>1</v>
      </c>
      <c r="S12" s="21" t="b">
        <f t="shared" si="4"/>
        <v>1</v>
      </c>
    </row>
    <row r="13" spans="1:19" ht="20.100000000000001" customHeight="1" x14ac:dyDescent="0.25">
      <c r="A13" s="41" t="s">
        <v>62</v>
      </c>
      <c r="B13" s="41"/>
      <c r="C13" s="41"/>
      <c r="D13" s="41"/>
      <c r="E13" s="41"/>
      <c r="F13" s="41"/>
      <c r="G13" s="41"/>
      <c r="H13" s="41"/>
      <c r="I13" s="27">
        <f>SUM(I3:I12)</f>
        <v>3.7260000000000004</v>
      </c>
      <c r="J13" s="28" t="s">
        <v>63</v>
      </c>
      <c r="K13" s="29">
        <f>SUM(K3:K12)</f>
        <v>3429582.93</v>
      </c>
      <c r="L13" s="29">
        <f>SUM(L3:L12)</f>
        <v>2376380</v>
      </c>
      <c r="M13" s="29">
        <f>SUM(M3:M12)</f>
        <v>1053202.9300000002</v>
      </c>
      <c r="N13" s="30" t="s">
        <v>63</v>
      </c>
      <c r="O13" s="31">
        <f>SUM(O3:O12)</f>
        <v>2376380</v>
      </c>
      <c r="P13" s="2" t="b">
        <f t="shared" si="5"/>
        <v>1</v>
      </c>
      <c r="Q13" s="20">
        <f t="shared" si="2"/>
        <v>0.69289999999999996</v>
      </c>
      <c r="R13" s="21" t="s">
        <v>63</v>
      </c>
      <c r="S13" s="21" t="b">
        <f t="shared" si="4"/>
        <v>1</v>
      </c>
    </row>
    <row r="14" spans="1:19" x14ac:dyDescent="0.25">
      <c r="A14" s="32"/>
      <c r="B14" s="32"/>
      <c r="C14" s="32"/>
      <c r="D14" s="32"/>
      <c r="E14" s="32"/>
      <c r="F14" s="32"/>
      <c r="G14" s="32"/>
      <c r="H14" s="32"/>
    </row>
    <row r="15" spans="1:19" x14ac:dyDescent="0.25">
      <c r="A15" s="34" t="s">
        <v>64</v>
      </c>
      <c r="B15" s="35"/>
      <c r="C15" s="35"/>
      <c r="D15" s="35"/>
      <c r="E15" s="35"/>
      <c r="F15" s="35"/>
      <c r="G15" s="35"/>
      <c r="H15" s="35"/>
      <c r="I15" s="36"/>
      <c r="J15" s="36"/>
      <c r="K15" s="37"/>
      <c r="L15" s="36"/>
      <c r="M15" s="36"/>
      <c r="O15" s="36"/>
      <c r="P15" s="2"/>
      <c r="S15" s="21"/>
    </row>
  </sheetData>
  <mergeCells count="15">
    <mergeCell ref="M1:M2"/>
    <mergeCell ref="N1:N2"/>
    <mergeCell ref="A13:H1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13">
    <cfRule type="cellIs" dxfId="11" priority="12" operator="equal">
      <formula>FALSE</formula>
    </cfRule>
  </conditionalFormatting>
  <conditionalFormatting sqref="P3:R13">
    <cfRule type="containsText" dxfId="10" priority="11" operator="containsText" text="fałsz">
      <formula>NOT(ISERROR(SEARCH("fałsz",P3)))</formula>
    </cfRule>
  </conditionalFormatting>
  <conditionalFormatting sqref="S15">
    <cfRule type="cellIs" dxfId="9" priority="10" operator="equal">
      <formula>FALSE</formula>
    </cfRule>
  </conditionalFormatting>
  <conditionalFormatting sqref="S15">
    <cfRule type="cellIs" dxfId="8" priority="9" operator="equal">
      <formula>FALSE</formula>
    </cfRule>
  </conditionalFormatting>
  <conditionalFormatting sqref="B5:B12 B3">
    <cfRule type="expression" dxfId="7" priority="1">
      <formula>#REF!="p"</formula>
    </cfRule>
    <cfRule type="expression" dxfId="6" priority="2">
      <formula>#REF!="k"</formula>
    </cfRule>
    <cfRule type="expression" dxfId="5" priority="3">
      <formula>$N3="odrzucenie"</formula>
    </cfRule>
    <cfRule type="expression" dxfId="4" priority="4">
      <formula>$N3="rezygnacja"</formula>
    </cfRule>
  </conditionalFormatting>
  <conditionalFormatting sqref="B4">
    <cfRule type="expression" dxfId="3" priority="5">
      <formula>#REF!="p"</formula>
    </cfRule>
    <cfRule type="expression" dxfId="2" priority="6">
      <formula>#REF!="k"</formula>
    </cfRule>
    <cfRule type="expression" dxfId="1" priority="7">
      <formula>$N4="odrzucenie"</formula>
    </cfRule>
    <cfRule type="expression" dxfId="0" priority="8">
      <formula>$N4="rezygnacja"</formula>
    </cfRule>
  </conditionalFormatting>
  <dataValidations count="1">
    <dataValidation type="list" allowBlank="1" showInputMessage="1" showErrorMessage="1" sqref="H3:H12" xr:uid="{2EC9917D-3492-45AF-86B6-0F599F1829BC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2023-12-15T11:41:36Z</dcterms:created>
  <dcterms:modified xsi:type="dcterms:W3CDTF">2023-12-15T11:47:25Z</dcterms:modified>
</cp:coreProperties>
</file>