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2023 - NABÓR A RFRD 2023\LISTA zmieniona nr 6 A 2023\"/>
    </mc:Choice>
  </mc:AlternateContent>
  <xr:revisionPtr revIDLastSave="0" documentId="13_ncr:1_{5C628834-3863-4B37-A330-D2A23F4EB7F4}" xr6:coauthVersionLast="36" xr6:coauthVersionMax="36" xr10:uidLastSave="{00000000-0000-0000-0000-000000000000}"/>
  <bookViews>
    <workbookView xWindow="0" yWindow="0" windowWidth="28800" windowHeight="11625" xr2:uid="{F20B1893-369D-47E5-A49D-283DA035C6FC}"/>
  </bookViews>
  <sheets>
    <sheet name="pow podst" sheetId="1" r:id="rId1"/>
  </sheets>
  <definedNames>
    <definedName name="_xlnm._FilterDatabase" localSheetId="0" hidden="1">'pow podst'!$D$1:$D$82</definedName>
    <definedName name="_xlnm.Print_Area" localSheetId="0">'pow podst'!$A$1:$W$82</definedName>
    <definedName name="_xlnm.Print_Titles" localSheetId="0">'pow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7" i="1" l="1"/>
  <c r="V77" i="1"/>
  <c r="U77" i="1"/>
  <c r="T77" i="1"/>
  <c r="S77" i="1"/>
  <c r="R77" i="1"/>
  <c r="Q77" i="1"/>
  <c r="P77" i="1"/>
  <c r="O77" i="1"/>
  <c r="N77" i="1"/>
  <c r="K77" i="1"/>
  <c r="Y77" i="1" s="1"/>
  <c r="Z77" i="1" s="1"/>
  <c r="J77" i="1"/>
  <c r="H77" i="1"/>
  <c r="W76" i="1"/>
  <c r="V76" i="1"/>
  <c r="U76" i="1"/>
  <c r="T76" i="1"/>
  <c r="S76" i="1"/>
  <c r="Q76" i="1"/>
  <c r="P76" i="1"/>
  <c r="O76" i="1"/>
  <c r="N76" i="1"/>
  <c r="J76" i="1"/>
  <c r="W75" i="1"/>
  <c r="V75" i="1"/>
  <c r="U75" i="1"/>
  <c r="T75" i="1"/>
  <c r="S75" i="1"/>
  <c r="R75" i="1"/>
  <c r="Q75" i="1"/>
  <c r="P75" i="1"/>
  <c r="O75" i="1"/>
  <c r="N75" i="1"/>
  <c r="L75" i="1"/>
  <c r="K75" i="1"/>
  <c r="X75" i="1" s="1"/>
  <c r="J75" i="1"/>
  <c r="AA75" i="1" s="1"/>
  <c r="H75" i="1"/>
  <c r="W74" i="1"/>
  <c r="V74" i="1"/>
  <c r="U74" i="1"/>
  <c r="T74" i="1"/>
  <c r="S74" i="1"/>
  <c r="Q74" i="1"/>
  <c r="P74" i="1"/>
  <c r="O74" i="1"/>
  <c r="N74" i="1"/>
  <c r="J74" i="1"/>
  <c r="AA73" i="1"/>
  <c r="Y73" i="1"/>
  <c r="Z73" i="1" s="1"/>
  <c r="X73" i="1"/>
  <c r="AA72" i="1"/>
  <c r="Y72" i="1"/>
  <c r="Z72" i="1" s="1"/>
  <c r="X72" i="1"/>
  <c r="AA71" i="1"/>
  <c r="Y71" i="1"/>
  <c r="Z71" i="1" s="1"/>
  <c r="X71" i="1"/>
  <c r="AA70" i="1"/>
  <c r="Z70" i="1"/>
  <c r="Y70" i="1"/>
  <c r="X70" i="1"/>
  <c r="AA69" i="1"/>
  <c r="Y69" i="1"/>
  <c r="Z69" i="1" s="1"/>
  <c r="X69" i="1"/>
  <c r="AA68" i="1"/>
  <c r="Y68" i="1"/>
  <c r="Z68" i="1" s="1"/>
  <c r="X68" i="1"/>
  <c r="AA67" i="1"/>
  <c r="Z67" i="1"/>
  <c r="Y67" i="1"/>
  <c r="X67" i="1"/>
  <c r="AA66" i="1"/>
  <c r="Z66" i="1"/>
  <c r="Y66" i="1"/>
  <c r="X66" i="1"/>
  <c r="Y65" i="1"/>
  <c r="Z65" i="1" s="1"/>
  <c r="X65" i="1"/>
  <c r="R65" i="1"/>
  <c r="L65" i="1"/>
  <c r="K65" i="1"/>
  <c r="AA65" i="1" s="1"/>
  <c r="AA64" i="1"/>
  <c r="Y64" i="1"/>
  <c r="Z64" i="1" s="1"/>
  <c r="X64" i="1"/>
  <c r="AA63" i="1"/>
  <c r="Y63" i="1"/>
  <c r="Z63" i="1" s="1"/>
  <c r="X63" i="1"/>
  <c r="L62" i="1"/>
  <c r="K62" i="1"/>
  <c r="Y62" i="1" s="1"/>
  <c r="Z62" i="1" s="1"/>
  <c r="Z61" i="1"/>
  <c r="Y61" i="1"/>
  <c r="X61" i="1"/>
  <c r="L61" i="1"/>
  <c r="AA61" i="1" s="1"/>
  <c r="AA60" i="1"/>
  <c r="Y60" i="1"/>
  <c r="Z60" i="1" s="1"/>
  <c r="X60" i="1"/>
  <c r="L60" i="1"/>
  <c r="AA59" i="1"/>
  <c r="Z59" i="1"/>
  <c r="Y59" i="1"/>
  <c r="X59" i="1"/>
  <c r="R59" i="1"/>
  <c r="AA58" i="1"/>
  <c r="Z58" i="1"/>
  <c r="Y58" i="1"/>
  <c r="X58" i="1"/>
  <c r="AA57" i="1"/>
  <c r="Y57" i="1"/>
  <c r="Z57" i="1" s="1"/>
  <c r="X57" i="1"/>
  <c r="AA56" i="1"/>
  <c r="Y56" i="1"/>
  <c r="Z56" i="1" s="1"/>
  <c r="X56" i="1"/>
  <c r="AA55" i="1"/>
  <c r="Y55" i="1"/>
  <c r="Z55" i="1" s="1"/>
  <c r="R55" i="1"/>
  <c r="X55" i="1" s="1"/>
  <c r="AA54" i="1"/>
  <c r="Y54" i="1"/>
  <c r="Z54" i="1" s="1"/>
  <c r="X54" i="1"/>
  <c r="R54" i="1"/>
  <c r="AA53" i="1"/>
  <c r="Y53" i="1"/>
  <c r="Z53" i="1" s="1"/>
  <c r="X53" i="1"/>
  <c r="AA52" i="1"/>
  <c r="Y52" i="1"/>
  <c r="Z52" i="1" s="1"/>
  <c r="X52" i="1"/>
  <c r="AA51" i="1"/>
  <c r="Y51" i="1"/>
  <c r="Z51" i="1" s="1"/>
  <c r="R51" i="1"/>
  <c r="X51" i="1" s="1"/>
  <c r="AA50" i="1"/>
  <c r="Y50" i="1"/>
  <c r="Z50" i="1" s="1"/>
  <c r="X50" i="1"/>
  <c r="AA49" i="1"/>
  <c r="Z49" i="1"/>
  <c r="Y49" i="1"/>
  <c r="X49" i="1"/>
  <c r="AA48" i="1"/>
  <c r="Z48" i="1"/>
  <c r="Y48" i="1"/>
  <c r="X48" i="1"/>
  <c r="Y47" i="1"/>
  <c r="Z47" i="1" s="1"/>
  <c r="X47" i="1"/>
  <c r="R47" i="1"/>
  <c r="L47" i="1"/>
  <c r="AA47" i="1" s="1"/>
  <c r="Y46" i="1"/>
  <c r="Z46" i="1" s="1"/>
  <c r="X46" i="1"/>
  <c r="R46" i="1"/>
  <c r="L46" i="1"/>
  <c r="AA46" i="1" s="1"/>
  <c r="Y45" i="1"/>
  <c r="Z45" i="1" s="1"/>
  <c r="X45" i="1"/>
  <c r="R45" i="1"/>
  <c r="L45" i="1"/>
  <c r="AA45" i="1" s="1"/>
  <c r="Y44" i="1"/>
  <c r="Z44" i="1" s="1"/>
  <c r="X44" i="1"/>
  <c r="R44" i="1"/>
  <c r="L44" i="1"/>
  <c r="AA44" i="1" s="1"/>
  <c r="AA43" i="1"/>
  <c r="Y43" i="1"/>
  <c r="Z43" i="1" s="1"/>
  <c r="X43" i="1"/>
  <c r="R43" i="1"/>
  <c r="AA42" i="1"/>
  <c r="Y42" i="1"/>
  <c r="Z42" i="1" s="1"/>
  <c r="R42" i="1"/>
  <c r="X42" i="1" s="1"/>
  <c r="L42" i="1"/>
  <c r="AA41" i="1"/>
  <c r="Y41" i="1"/>
  <c r="Z41" i="1" s="1"/>
  <c r="X41" i="1"/>
  <c r="K40" i="1"/>
  <c r="Y40" i="1" s="1"/>
  <c r="Z40" i="1" s="1"/>
  <c r="Z39" i="1"/>
  <c r="Y39" i="1"/>
  <c r="X39" i="1"/>
  <c r="L39" i="1"/>
  <c r="AA39" i="1" s="1"/>
  <c r="K38" i="1"/>
  <c r="Y38" i="1" s="1"/>
  <c r="Z38" i="1" s="1"/>
  <c r="Z37" i="1"/>
  <c r="Y37" i="1"/>
  <c r="R37" i="1"/>
  <c r="X37" i="1" s="1"/>
  <c r="L37" i="1"/>
  <c r="AA37" i="1" s="1"/>
  <c r="R36" i="1"/>
  <c r="L36" i="1"/>
  <c r="K36" i="1"/>
  <c r="AA36" i="1" s="1"/>
  <c r="AA35" i="1"/>
  <c r="Y35" i="1"/>
  <c r="Z35" i="1" s="1"/>
  <c r="R35" i="1"/>
  <c r="X35" i="1" s="1"/>
  <c r="L35" i="1"/>
  <c r="R34" i="1"/>
  <c r="X34" i="1" s="1"/>
  <c r="K34" i="1"/>
  <c r="L34" i="1" s="1"/>
  <c r="Y33" i="1"/>
  <c r="Z33" i="1" s="1"/>
  <c r="X33" i="1"/>
  <c r="R33" i="1"/>
  <c r="L33" i="1"/>
  <c r="K33" i="1"/>
  <c r="AA33" i="1" s="1"/>
  <c r="AA32" i="1"/>
  <c r="Y32" i="1"/>
  <c r="Z32" i="1" s="1"/>
  <c r="R32" i="1"/>
  <c r="X32" i="1" s="1"/>
  <c r="Y31" i="1"/>
  <c r="Z31" i="1" s="1"/>
  <c r="X31" i="1"/>
  <c r="R31" i="1"/>
  <c r="L31" i="1"/>
  <c r="K31" i="1"/>
  <c r="AA31" i="1" s="1"/>
  <c r="Y30" i="1"/>
  <c r="Z30" i="1" s="1"/>
  <c r="R30" i="1"/>
  <c r="X30" i="1" s="1"/>
  <c r="K30" i="1"/>
  <c r="L30" i="1" s="1"/>
  <c r="AA29" i="1"/>
  <c r="Z29" i="1"/>
  <c r="Y29" i="1"/>
  <c r="X29" i="1"/>
  <c r="R29" i="1"/>
  <c r="L29" i="1"/>
  <c r="K28" i="1"/>
  <c r="Y28" i="1" s="1"/>
  <c r="Z28" i="1" s="1"/>
  <c r="K27" i="1"/>
  <c r="Y27" i="1" s="1"/>
  <c r="Z27" i="1" s="1"/>
  <c r="Z26" i="1"/>
  <c r="Y26" i="1"/>
  <c r="R26" i="1"/>
  <c r="X26" i="1" s="1"/>
  <c r="L26" i="1"/>
  <c r="AA26" i="1" s="1"/>
  <c r="Z25" i="1"/>
  <c r="Y25" i="1"/>
  <c r="R25" i="1"/>
  <c r="X25" i="1" s="1"/>
  <c r="L25" i="1"/>
  <c r="AA25" i="1" s="1"/>
  <c r="R24" i="1"/>
  <c r="L24" i="1"/>
  <c r="K24" i="1"/>
  <c r="AA24" i="1" s="1"/>
  <c r="AA23" i="1"/>
  <c r="Y23" i="1"/>
  <c r="Z23" i="1" s="1"/>
  <c r="R23" i="1"/>
  <c r="X23" i="1" s="1"/>
  <c r="R22" i="1"/>
  <c r="L22" i="1"/>
  <c r="K22" i="1"/>
  <c r="AA22" i="1" s="1"/>
  <c r="AA21" i="1"/>
  <c r="Y21" i="1"/>
  <c r="Z21" i="1" s="1"/>
  <c r="R21" i="1"/>
  <c r="X21" i="1" s="1"/>
  <c r="L21" i="1"/>
  <c r="R20" i="1"/>
  <c r="K20" i="1"/>
  <c r="L20" i="1" s="1"/>
  <c r="Y19" i="1"/>
  <c r="Z19" i="1" s="1"/>
  <c r="X19" i="1"/>
  <c r="R19" i="1"/>
  <c r="L19" i="1"/>
  <c r="K19" i="1"/>
  <c r="AA19" i="1" s="1"/>
  <c r="AA18" i="1"/>
  <c r="Y18" i="1"/>
  <c r="Z18" i="1" s="1"/>
  <c r="R18" i="1"/>
  <c r="X18" i="1" s="1"/>
  <c r="L18" i="1"/>
  <c r="Y17" i="1"/>
  <c r="Z17" i="1" s="1"/>
  <c r="R17" i="1"/>
  <c r="X17" i="1" s="1"/>
  <c r="K17" i="1"/>
  <c r="L17" i="1" s="1"/>
  <c r="AA16" i="1"/>
  <c r="Z16" i="1"/>
  <c r="Y16" i="1"/>
  <c r="X16" i="1"/>
  <c r="R16" i="1"/>
  <c r="L16" i="1"/>
  <c r="AA15" i="1"/>
  <c r="Z15" i="1"/>
  <c r="Y15" i="1"/>
  <c r="X15" i="1"/>
  <c r="R15" i="1"/>
  <c r="L15" i="1"/>
  <c r="K14" i="1"/>
  <c r="Y14" i="1" s="1"/>
  <c r="Z14" i="1" s="1"/>
  <c r="AA13" i="1"/>
  <c r="Y13" i="1"/>
  <c r="Z13" i="1" s="1"/>
  <c r="R13" i="1"/>
  <c r="X13" i="1" s="1"/>
  <c r="L13" i="1"/>
  <c r="AA12" i="1"/>
  <c r="Y12" i="1"/>
  <c r="Z12" i="1" s="1"/>
  <c r="X12" i="1"/>
  <c r="L12" i="1"/>
  <c r="L77" i="1" s="1"/>
  <c r="AA11" i="1"/>
  <c r="Z11" i="1"/>
  <c r="Y11" i="1"/>
  <c r="X11" i="1"/>
  <c r="Y10" i="1"/>
  <c r="Z10" i="1" s="1"/>
  <c r="X10" i="1"/>
  <c r="R10" i="1"/>
  <c r="L10" i="1"/>
  <c r="AA10" i="1" s="1"/>
  <c r="Y9" i="1"/>
  <c r="Z9" i="1" s="1"/>
  <c r="X9" i="1"/>
  <c r="R9" i="1"/>
  <c r="L9" i="1"/>
  <c r="K9" i="1"/>
  <c r="AA9" i="1" s="1"/>
  <c r="Y8" i="1"/>
  <c r="Z8" i="1" s="1"/>
  <c r="R8" i="1"/>
  <c r="X8" i="1" s="1"/>
  <c r="K8" i="1"/>
  <c r="L8" i="1" s="1"/>
  <c r="H8" i="1"/>
  <c r="H76" i="1" s="1"/>
  <c r="AA7" i="1"/>
  <c r="Y7" i="1"/>
  <c r="Z7" i="1" s="1"/>
  <c r="X7" i="1"/>
  <c r="AA6" i="1"/>
  <c r="Y6" i="1"/>
  <c r="Z6" i="1" s="1"/>
  <c r="X6" i="1"/>
  <c r="AA5" i="1"/>
  <c r="Y5" i="1"/>
  <c r="Z5" i="1" s="1"/>
  <c r="X5" i="1"/>
  <c r="AA4" i="1"/>
  <c r="Y4" i="1"/>
  <c r="Z4" i="1" s="1"/>
  <c r="X4" i="1"/>
  <c r="AA3" i="1"/>
  <c r="Y3" i="1"/>
  <c r="Z3" i="1" s="1"/>
  <c r="X3" i="1"/>
  <c r="AA77" i="1" l="1"/>
  <c r="AA62" i="1"/>
  <c r="H74" i="1"/>
  <c r="X20" i="1"/>
  <c r="L27" i="1"/>
  <c r="AA27" i="1" s="1"/>
  <c r="L38" i="1"/>
  <c r="AA38" i="1" s="1"/>
  <c r="L40" i="1"/>
  <c r="AA40" i="1" s="1"/>
  <c r="K74" i="1"/>
  <c r="K76" i="1"/>
  <c r="X77" i="1"/>
  <c r="AA8" i="1"/>
  <c r="L14" i="1"/>
  <c r="L76" i="1" s="1"/>
  <c r="AA76" i="1" s="1"/>
  <c r="AA17" i="1"/>
  <c r="Y20" i="1"/>
  <c r="Z20" i="1" s="1"/>
  <c r="X22" i="1"/>
  <c r="X24" i="1"/>
  <c r="R27" i="1"/>
  <c r="R76" i="1" s="1"/>
  <c r="L28" i="1"/>
  <c r="AA28" i="1" s="1"/>
  <c r="AA30" i="1"/>
  <c r="Y34" i="1"/>
  <c r="Z34" i="1" s="1"/>
  <c r="X36" i="1"/>
  <c r="R38" i="1"/>
  <c r="X38" i="1" s="1"/>
  <c r="R40" i="1"/>
  <c r="X40" i="1" s="1"/>
  <c r="R62" i="1"/>
  <c r="X62" i="1" s="1"/>
  <c r="R14" i="1"/>
  <c r="X14" i="1" s="1"/>
  <c r="Y22" i="1"/>
  <c r="Z22" i="1" s="1"/>
  <c r="Y24" i="1"/>
  <c r="Z24" i="1" s="1"/>
  <c r="R28" i="1"/>
  <c r="Y36" i="1"/>
  <c r="Z36" i="1" s="1"/>
  <c r="Y75" i="1"/>
  <c r="Z75" i="1" s="1"/>
  <c r="AA20" i="1"/>
  <c r="X28" i="1"/>
  <c r="AA34" i="1"/>
  <c r="R74" i="1" l="1"/>
  <c r="AA14" i="1"/>
  <c r="Y74" i="1"/>
  <c r="Z74" i="1" s="1"/>
  <c r="X74" i="1"/>
  <c r="X27" i="1"/>
  <c r="L74" i="1"/>
  <c r="AA74" i="1" s="1"/>
  <c r="Y76" i="1"/>
  <c r="Z76" i="1" s="1"/>
  <c r="X76" i="1"/>
</calcChain>
</file>

<file path=xl/sharedStrings.xml><?xml version="1.0" encoding="utf-8"?>
<sst xmlns="http://schemas.openxmlformats.org/spreadsheetml/2006/main" count="496" uniqueCount="216">
  <si>
    <t>L.p.</t>
  </si>
  <si>
    <t>Nr ewid.</t>
  </si>
  <si>
    <t>Zadanie nowe/kontynuowane/wieloletnie [N/K/W]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</si>
  <si>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</si>
  <si>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</si>
  <si>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</si>
  <si>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</si>
  <si>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</si>
  <si>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</si>
  <si>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</si>
  <si>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
(w zł)</t>
  </si>
  <si>
    <t>Deklarowana kwota środków własnych (w zł)</t>
  </si>
  <si>
    <t>% dofinansowania</t>
  </si>
  <si>
    <t>Kwota dofinansowania w podziale na lata</t>
  </si>
  <si>
    <t>160/1/2019
rozwiązanie umowy</t>
  </si>
  <si>
    <t>Powiat Kielecki</t>
  </si>
  <si>
    <t>2604</t>
  </si>
  <si>
    <t>Rozbudowa drogi powiatowej nr 1312T Porąbki - Kakonin - Huta Podłysica - Huta Szklana od km 0+000 do km 5+018 w msc. Porąbki, Kakonin i Bieliny oraz na odcinku od km 10+540 do km 11+377 w msc. Huta Podłysica - Huta Szklana</t>
  </si>
  <si>
    <t>B</t>
  </si>
  <si>
    <t>09.2019 09.2023</t>
  </si>
  <si>
    <t>224/A/2022</t>
  </si>
  <si>
    <t>K</t>
  </si>
  <si>
    <t>Rozbudowa drogi powiatowej nr 1276T Jaworznia - Łaziska w trybie zaprojektuj i wybuduj</t>
  </si>
  <si>
    <t>09.2022 12.2024</t>
  </si>
  <si>
    <t>225/A/2022</t>
  </si>
  <si>
    <t xml:space="preserve">Przebudowa dróg powiatowych nr 1357T i nr 1360T w miejscowości Bilcza </t>
  </si>
  <si>
    <t>P</t>
  </si>
  <si>
    <t>06.2022 11.2023</t>
  </si>
  <si>
    <t>243/A/2022</t>
  </si>
  <si>
    <t>Przebudowa  drogi powiatowej nr 1361T w msc. Suków Borki wraz z budową chodnika</t>
  </si>
  <si>
    <t>06.2022 10.2023</t>
  </si>
  <si>
    <t>205/A/2022</t>
  </si>
  <si>
    <t>Powiat Sandomierski</t>
  </si>
  <si>
    <t>Przebudowa drogi powiatowej nr 1719T Koprzywnica - Łążek (ul. 11 Listopada) w miejscowości Koprzywnica etap I od km 0+000 do km 0+360</t>
  </si>
  <si>
    <t>03.2022 02.2024</t>
  </si>
  <si>
    <t>110/A/2023</t>
  </si>
  <si>
    <t>N</t>
  </si>
  <si>
    <t>Powiat Włoszczowski</t>
  </si>
  <si>
    <t>2613</t>
  </si>
  <si>
    <t>Rozbudowa drogi powiatowej nr 1909T (stary numer 0258T) od km 2+166 do km 3+501,89 w miejscowości Wola Świdzińska</t>
  </si>
  <si>
    <t>07.2023 06.2024</t>
  </si>
  <si>
    <t>108/A/2023</t>
  </si>
  <si>
    <t>Rozbudowa drogi powiatowej Nr 1904T (stary numer 0252T) Pilczyca - Januszewice - Komorniki od km 1+230 do km 3+100 w miejscowości Jakubowice</t>
  </si>
  <si>
    <t>135/A/2023</t>
  </si>
  <si>
    <t>Remont drogi powiatowej nr 1709T Sztombergi - Sulisławice w miejscowości Sulisławice od km 2+920 do km 3+430</t>
  </si>
  <si>
    <t>R</t>
  </si>
  <si>
    <t>05.2023 10.2023</t>
  </si>
  <si>
    <t>199/A/2023</t>
  </si>
  <si>
    <t>W</t>
  </si>
  <si>
    <t>Rozbudowa drogi powiatowej nr 1294T wraz z budową chodnika w msc. Samsonów Piechotne, Gmina Zagnańsk</t>
  </si>
  <si>
    <t>03.2023 11.2024</t>
  </si>
  <si>
    <t>52/A/2023</t>
  </si>
  <si>
    <t>Powiat Starachowicki</t>
  </si>
  <si>
    <t>2611</t>
  </si>
  <si>
    <t>Rozbudowa drogi powiatowej nr 1763T (0573T) obejmująca zaprojektowanie (aktualizację dokumentacji) i realizację zadania pn.: "Przebudowa drogi powiatowej nr 0573T Majków - Marcinków - Wąchock"</t>
  </si>
  <si>
    <t>178/A/2023</t>
  </si>
  <si>
    <t>Powiat Staszowski</t>
  </si>
  <si>
    <t>2612</t>
  </si>
  <si>
    <t>Remont odcinka drogi powiatowej nr 1827T (0786T) Jurkowice - Wiśniówka w miejscowości Czajków Południowy, Wola Wiśniowska, Czajków Północny od km 8+794 do km 10+481</t>
  </si>
  <si>
    <t>05.2023 11.2023</t>
  </si>
  <si>
    <t>54/A/2023</t>
  </si>
  <si>
    <t>Remont drogi powiatowej nr 1772T (0564T) przez wieś Mirzec - Malcówki</t>
  </si>
  <si>
    <t>04.2023 11.2023</t>
  </si>
  <si>
    <t>107/A/2023</t>
  </si>
  <si>
    <t>Przebudowa drogi powiatowej nr 1878T (stary numer 0223T) Konieczno - Modrzewie od km 1+415 do km 2+500 w miejscowości Konieczno</t>
  </si>
  <si>
    <t>193/A/2023</t>
  </si>
  <si>
    <t>Przebudowa drogi powiatowej nr 1393T polegająca na budowie chodnika dla pieszych wraz z poszerzeniem jezdni w miejscowości Malmurzyn, gmina Mniów</t>
  </si>
  <si>
    <t>08.2023 07.2024</t>
  </si>
  <si>
    <t>36/A/2023</t>
  </si>
  <si>
    <t>Powiat Pińczowski</t>
  </si>
  <si>
    <t>2608</t>
  </si>
  <si>
    <t>Przebudowa dróg powiatowych nr 1653T Zagórze - Wierzbica - Kije odc. Wierzbica - Kije dł. 990 mb oraz nr 1144T Zawale Niegosławskie - Pawłowice odc. w m. Tur Piaski dł. 465 mb i odc. w m. Pawłowice dł. 534 mb</t>
  </si>
  <si>
    <t>112/A/2023</t>
  </si>
  <si>
    <t>Powiat Buski</t>
  </si>
  <si>
    <t>2601</t>
  </si>
  <si>
    <t>Przebudowa dróg powiatowych w ilości 1,495 km: Nr 1008T Ludwinów - Parchocin - Podwale dł. 500 m, Nr 0145T Pacanów - Niegosławice - Chrzanów dł. 995 m</t>
  </si>
  <si>
    <t>04.2023 12.2023</t>
  </si>
  <si>
    <t>40/A/2023</t>
  </si>
  <si>
    <t xml:space="preserve">Remont dróg powiatowych nr 1655T Czechów - Stawiany - Lipnik odc. Lipnik - Stawiany; nr 1668T Chroberz - Wola Chroberska odc. Chroberz - Wola Chroberska; nr 1666T Zakamień - Bogucice - Chroberz odc. Bogucice - Leszcze (os. Gacki) </t>
  </si>
  <si>
    <t>116/A/2023</t>
  </si>
  <si>
    <t>Powiat Opatowski</t>
  </si>
  <si>
    <t>2606</t>
  </si>
  <si>
    <t>Remont drogi powiatowej nr 1524T Ożarów - Gliniany - Teofilów w m. Ożarów, Gliniany w km 1+075 - 1+810 odc. o dł. 0,735 km</t>
  </si>
  <si>
    <t>177/A/2023</t>
  </si>
  <si>
    <t>Remont odcinka drogi powiatowej nr 1840T (0817T) Tursko Wielkie - Tursko Małe Kolonia w miejscowości Tursko Małe Kolonia od km 2+133 do km 2+753</t>
  </si>
  <si>
    <t>114/A/2023</t>
  </si>
  <si>
    <t>Przebudowa dróg powiatowych w ilości 9,012 km: Nr 0026T Śladków Mały - Palonki - Kargów dł. 3617 m, Nr 0050T Ruczynów - Żerniki Górne dł. 1710 m, Nr 0860T Kargów - Tuczępy - Dobrów - Grzybów dł. 3685 m</t>
  </si>
  <si>
    <t>195/A/2023</t>
  </si>
  <si>
    <t>Rozbudowa skrzyżowania drogi powiatowej nr 1366T ul. Przemysłowa z drogą gminną ul. Białe Zagłębie w Nowinach</t>
  </si>
  <si>
    <t>09.2023 08.2024</t>
  </si>
  <si>
    <t>9/A/2023</t>
  </si>
  <si>
    <t>Powiat Jędrzejowski</t>
  </si>
  <si>
    <t>2602</t>
  </si>
  <si>
    <t>Przebudowa drogi powiatowej nr 1187T Lipie - Cieśle - Leśnica - Małogoszcz od km 11+295 do km 12+295 długości 1000 mb</t>
  </si>
  <si>
    <t>04.2023 09.2023</t>
  </si>
  <si>
    <t>181/A/2023</t>
  </si>
  <si>
    <t>Przebudowa odcinka drogi powiatowej nr 1814T (0035T) Brzeziny - Szydłów - Kotuszów w miejscowości Szydłów ul. Brzezińska od km 2+570 do km 3+565</t>
  </si>
  <si>
    <t>174/A/2023</t>
  </si>
  <si>
    <t>Przebudowa odcinka drogi powiatowej nr 1845T (0822T) Ruszcza - Słupiec w miejscowości Budziska od km 2+015 do km 3+010</t>
  </si>
  <si>
    <t>60/A/2023</t>
  </si>
  <si>
    <t>Powiat Konecki</t>
  </si>
  <si>
    <t>2605</t>
  </si>
  <si>
    <t>Przebudowa drogi powiatowej Nr 0414T Radoszyce - Jacentów w km 3+774 - 4+741 na długości 967 m</t>
  </si>
  <si>
    <t>03.2023 11.2023</t>
  </si>
  <si>
    <t>117/A/2023</t>
  </si>
  <si>
    <t>Przebudowa drogi powiatowej nr 1572T Bidziny - Jasice - Smugi - dr. woj. Nr 755 w miejscowości Bidziny od km 0+870 do km 1+865 polegająca na budowie chodnika na odcinku o długości 0,995 km</t>
  </si>
  <si>
    <t>172/A/2023</t>
  </si>
  <si>
    <t>Przebudowa odcinka drogi powiatowej nr 1828T (0788T) Jurkowice - Witowice w miejscowości Witowice od km 0+434 do km 1+429</t>
  </si>
  <si>
    <t>67/A/2023</t>
  </si>
  <si>
    <t>Rozbudowa drogi powiatowej Nr 0469T Grzymałków - Gliniany Las - Smyków w km 3+473 do km 5+948 - 2,475 km. ETAP II odcinek od km 4+360 do km 5+260</t>
  </si>
  <si>
    <t>59/A/2023</t>
  </si>
  <si>
    <t>Rozbudowa drogi powiatowej Nr 0469T Grzymałków - Gliniany Las - Smyków w km 3+473 do km 5+948 - 2,475 km. ETAP I odcinek od km 3+ 473 do km 4+360</t>
  </si>
  <si>
    <t>201/A/2023</t>
  </si>
  <si>
    <t>Przebudowa drogi powiatowej nr 1275T od km 0+000 do km 0+870 polegająca na budowie chodnika w miejscowości Rykoszyn</t>
  </si>
  <si>
    <t>41/A/2023</t>
  </si>
  <si>
    <t xml:space="preserve">Przebudowa dróg powiatowych o nr 1040T Mozgawa - Koniecmosty - Stary Korczyn na odc. Niegosławice - Nieprowice dł. 270 mb (budowa chodnika) i nr 1266T Chmielnik - Szarbków - Pińczów, odc. ul. Leśna w Pińczowie dł. 476 mb (budowa chodnika)  </t>
  </si>
  <si>
    <t>13/A/2023</t>
  </si>
  <si>
    <t>Przebudowa drogi powiatowej nr 1139T Jaronowice - Skroniów - Dalechowy polegająca na wykonaniu chodnika w m. Skroniów od km 16+030 do km 16+730</t>
  </si>
  <si>
    <t>139/A/2023</t>
  </si>
  <si>
    <t>2609</t>
  </si>
  <si>
    <t>Przebudowa drogi powiatowej nr 1737T ul. Wojska Polskiego w miejscowości Sandomierz od km 0+332 do km 0+757</t>
  </si>
  <si>
    <t>26/A/2023</t>
  </si>
  <si>
    <t>Powiat Skarżyski</t>
  </si>
  <si>
    <t>2610</t>
  </si>
  <si>
    <t>Przebudowa drogi - ul. Towarowej i ul. 1 Maja w granicach istniejącego pasa drogowego w Skarżysku-Kamiennej w ramach zadania pn. "Budowa ronda przy skrzyżowaniu dróg ul. Towarowej z ul. 1 Maja w Skarżysku-Kamiennej"</t>
  </si>
  <si>
    <t>63/A/2023</t>
  </si>
  <si>
    <t>Przebudowa drogi powiatowej Nr 0401T ul. Konecka w Radoszycach na długości 424 mb</t>
  </si>
  <si>
    <t>62/A/2023</t>
  </si>
  <si>
    <t>Przebudowa drogi powiatowej Nr 0401T Stąporków - Smyków - Radoszyce - Włoszczowa w km 41+978 - 42+968 na dł. 990 mb (odc. 1), w km 42+968 - 43,958 na dł. 990 mb (odc. 2) i w km 43+958 - 44+948 na dł. 990 mb (odc. 3)</t>
  </si>
  <si>
    <t>03.2023 10.2023</t>
  </si>
  <si>
    <t>198/A/2023</t>
  </si>
  <si>
    <t>Usprawnienie dostępu do drogi krajowej nr 73 i Węzła Kielce Północ drogi ekspresowej S7 poprzez przebudowę i rozbudowę drogi powiatowej nr 1302T w miejscowościach Masłów Drugi i Dąbrowa - Etap II</t>
  </si>
  <si>
    <t>07.2023 11.2024</t>
  </si>
  <si>
    <t>109/A/2023</t>
  </si>
  <si>
    <t>Rozbudowa ulicy Koniecpolskiej we Włoszczowie stanowiącej odcinek drogi powiatowej nr 1899T (stary numer 0247T) na odcinku od km 5+625 do km 6+465,90</t>
  </si>
  <si>
    <t>55/A/2023</t>
  </si>
  <si>
    <t>Przebudowa drogi powiatowej nr 1793T (0618T) w miejscowości Lipie, ul. Starachowicka oraz rozbudowa drogi powiatowej nr 1788T (0613T) w miejscowości Adamów ul. Szkolna</t>
  </si>
  <si>
    <t>191/A/2023</t>
  </si>
  <si>
    <t>Przebudowa drogi powiatowej ul. Szkolna w miejscowości Chmielnik</t>
  </si>
  <si>
    <t>196/A/2023</t>
  </si>
  <si>
    <t>Przebudowa drogi powiatowej nr 1338T na odcinku od drogi powiatowej nr 1344T do leśniczówki Łuczewnica</t>
  </si>
  <si>
    <t>111/A/2023</t>
  </si>
  <si>
    <t>Przebudowa drogi powiatowej Nr 0051T Kuchary - Szczytniki dł. 1400 m</t>
  </si>
  <si>
    <t>127/A/2023</t>
  </si>
  <si>
    <t>Powiat Ostrowiecki</t>
  </si>
  <si>
    <t>2607</t>
  </si>
  <si>
    <t>Remont drogi powiatowej nr 1631T w miejscowości Antoniów</t>
  </si>
  <si>
    <t>06.2023 05.2024</t>
  </si>
  <si>
    <t>132/A/2023</t>
  </si>
  <si>
    <t>Remont drogi powiatowej nr 1522T w miejscowości Podgórze i Wiktoryn</t>
  </si>
  <si>
    <t>128/A/2023</t>
  </si>
  <si>
    <t>Remont drogi powiatowej nr 1608T Kunów - Janik</t>
  </si>
  <si>
    <t>119/A/2023</t>
  </si>
  <si>
    <t>Przebudowa drogi powiatowej nr 1540T Dziewiątle - Wola Jastrzębska - Iwaniska w m. Jastrzębska Wola polegająca na budowie zatoki autobusowej i chodnika o łącznej dł. 0,152 km</t>
  </si>
  <si>
    <t>53/A/2023
rezygnacja
z realizacji zadania</t>
  </si>
  <si>
    <t>Rozbudowa drogi powiatowej nr 1785T (0606T) obejmująca zaprojektowanie (aktualizację dokumentacji) i realizację zadania pn.: "Przebudowa drogi powiatowej nr 0606T Rzepinek - Świślina - Szerzawy w km 2+270 do 3+905 o długości 1635 m w miejscowości Szerzawy"</t>
  </si>
  <si>
    <t>126/A/2023
rezygnacja
z realizacji zadania</t>
  </si>
  <si>
    <t>Remont drogi powiatowej nr 1597T Waśniów - Momina</t>
  </si>
  <si>
    <t>131/A/2023</t>
  </si>
  <si>
    <t>Remont drogi powiatowej nr 1624T Ostrowiec Św. - Przyborów - Bodzechów</t>
  </si>
  <si>
    <t>39/A/2023
rezygnacja
z realizacji zadania</t>
  </si>
  <si>
    <t>Remont dróg powiatowych nr 1145T Michałów - Niegosławice - Sędziszów odc. Jelcza Mała - Jelcza Wielka, nr 1197T Kozubów - Dzierążnia - Drożejowice odc. Dzierążnia - Kujawki; nr 1656T Stawiany - Gartatowice - Chruścice odc. Chwałowice - Chruścice</t>
  </si>
  <si>
    <t>129/A/2023
rezygnacja
z realizacji zadania</t>
  </si>
  <si>
    <t>Remont drogi powiatowej nr 1621T Szewna - Miłków</t>
  </si>
  <si>
    <t>173/A/2023</t>
  </si>
  <si>
    <t>Przebudowa odcinka drogi powiatowej nr 1870T (0856T) Przeczów - Łubnice w miejscowości Przeczów od km 0+000 do km 0+995</t>
  </si>
  <si>
    <t>14/A/2023</t>
  </si>
  <si>
    <t>Przebudowa drogi powiatowej nr 1128T Podlesie - Brus od km 3+000 do km 3+830</t>
  </si>
  <si>
    <t>115/A/2023
rezygnacja
z realizacji zadania</t>
  </si>
  <si>
    <t>Remont drogi powiatowej Nr 0860T Kargów - Tuczępy - Dobrów - Grzybów od km 7+750 do km 8+330 dł. 580 m</t>
  </si>
  <si>
    <t>06.2023 09.2023</t>
  </si>
  <si>
    <t>8/A/2023
rezygnacja
z realizacji zadania</t>
  </si>
  <si>
    <t>Przebudowa drogi powiatowej nr 1153T Przełaj - Wodzisław w m. Kowalów Dolny od km 14+690 do km 15+200</t>
  </si>
  <si>
    <t>130/A/2023
rezygnacja
z realizacji zadania</t>
  </si>
  <si>
    <t xml:space="preserve">Remont drogi powiatowej nr 1609T - ul. Iłżecka w Ostrowcu Świętokrzyskim od km 10+940 do km 11+368 </t>
  </si>
  <si>
    <t>136/A/2023</t>
  </si>
  <si>
    <t>Przebudowa drogi powiatowej nr 1581T Sobótka - Wilczyce w miejscowości Wilczyce od km 3+809 do km 4+024</t>
  </si>
  <si>
    <t>202/A/2023</t>
  </si>
  <si>
    <t>Rozbudowa drogi powiatowej nr 1372T od km 2+775 do km 5+000 oraz od km 6+800 do km 8+100 w trybie zaprojektuj i wybuduj</t>
  </si>
  <si>
    <t>04.2023 11.2026</t>
  </si>
  <si>
    <t>203/A/2023</t>
  </si>
  <si>
    <t>Przebudowa i rozbudowa drogi powiatowej nr 1358T na odcinku Łabędziów - Radomice w trybie zaprojektuj i wybuduj</t>
  </si>
  <si>
    <t>176/A/2023</t>
  </si>
  <si>
    <t>Remont odcinka drogi powiatowej nr 1836T (0813T) Wiśniówka - Niekrasów w miejscowości Niekrasów od km 8+540 do km 10+920</t>
  </si>
  <si>
    <t>38/A/2023
rezygnacja
z realizacji zadania</t>
  </si>
  <si>
    <t>Przebudowa dróg nr 1659T Górka Umianowska - Umianowice odc. m. Umianowice dł. 315 mb; nr 1677T Wola Knyszyńska - Stępocice odc. Podrózie - Wola Knyszyńska dł. 921 mb; nr 1652T Włosczowice - Gołuchów - Stawiany odc. Gołuchów - Stawiany dł. 740 mb</t>
  </si>
  <si>
    <t>37/A/2023
rezygnacja
z realizacji zadania</t>
  </si>
  <si>
    <t>Przebudowa dróg powiatowych o nr 1670T Probołowice - Miernów - Stawiszyce na odc. Miernów - Probołowice dł. 813 mb oraz nr 1036T Szarbków - Uników - Galów, odc. m. Szarbków - Uników dł. 990 mb</t>
  </si>
  <si>
    <t>61/A/2023</t>
  </si>
  <si>
    <t>Budowa drogi powiatowej Nr 0413T Młotkowice - Cis - Zychy - Podlesie</t>
  </si>
  <si>
    <t>133/A/2023
rezygnacja
z realizacji zadania</t>
  </si>
  <si>
    <t>Przebudowa drogi powiatowej nr 1567T Stodoły - Zawichost w miejscowościach Buczek, Dziurów od km 4+230 do km 5+075</t>
  </si>
  <si>
    <t>140/A/2023
rezygnacja
z realizacji zadania</t>
  </si>
  <si>
    <t>Przebudowa drogi powiatowej nr 1704T Pierzchnica - Nowa Wieś w miejscowości Nowa Wieś od km 1+700 do km 2+461 Etap II</t>
  </si>
  <si>
    <t>137/A/2023
rezygnacja
z realizacji zadania</t>
  </si>
  <si>
    <t>Przebudowa drogi powiatowej nr 1696T Gałkowice - Dwikozy w miejscowości Góry Wysokie od km 3+784 do km 4+425</t>
  </si>
  <si>
    <t>180/A/2023
rezygnacja
z realizacji zadania</t>
  </si>
  <si>
    <t>Przebudowa odcinka drogi powiatowej nr 1851T (0830T) Niemścice - Ponik w miejscowości Niemścice od km 0+511 do km 0+995</t>
  </si>
  <si>
    <t>192/A/2023
rezygnacja
z realizacji zadania</t>
  </si>
  <si>
    <t>Rozbudowa skrzyżowania drogi powiatowej nr 1429T (starodroże DW764) z drogami powiatowymi nr 1319T i nr 1322T w miejscowości Daleszyce</t>
  </si>
  <si>
    <t>113/A/2023
rezygnacja
z realizacji zadania</t>
  </si>
  <si>
    <t>Przebudowa dróg powiatowych w ilości 5,600 km: Nr 0104T Stopnica - Mariampol - Borek dł. 1700 m, Nr 0085T Siesławice - Biniątki - Zagość dł. 1135 m, Nr 0041T Tuczępy - Januszkowice - Niziny dł. 2765 m</t>
  </si>
  <si>
    <t>141/A/2023
rezygnacja
z realizacji zadania</t>
  </si>
  <si>
    <t>Przebudowa drogi powiatowej nr 1703T Świątniki - Byszów w miejscowości Janowice od km 4+480 do km 5+470</t>
  </si>
  <si>
    <t>190/A/2023
brak postępowania przetargowego</t>
  </si>
  <si>
    <t>Przebudowa i rozbudowa drogi powiatowej nr 1424T na odcinku Jeleniów - Piórków od km 3+950 do km 5+945</t>
  </si>
  <si>
    <t>06.2023 11.2024</t>
  </si>
  <si>
    <t>RAZEM, z tego:</t>
  </si>
  <si>
    <t>x</t>
  </si>
  <si>
    <t>kontynuowane zadania wieloletnie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</si>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</sst>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_-* #,##0.00_-;\-* #,##0.00_-;_-* &quot;-&quot;??_-;_-@_-"/>
    <numFmt numFmtId="166" formatCode="#,##0.00_ ;\-#,##0.00\ "/>
    <numFmt numFmtId="167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theme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50">
    <xf numFmtId="0" fontId="0" fillId="0" borderId="0" xfId="0"/>
    <xf numFmtId="0" fontId="3" fillId="2" borderId="0" xfId="0" applyFont="1" applyFill="1"/>
    <xf numFmtId="9" fontId="3" fillId="2" borderId="0" xfId="2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vertical="center"/>
    </xf>
    <xf numFmtId="166" fontId="4" fillId="0" borderId="6" xfId="1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vertical="center"/>
    </xf>
    <xf numFmtId="166" fontId="6" fillId="0" borderId="6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vertical="center"/>
    </xf>
    <xf numFmtId="9" fontId="6" fillId="3" borderId="1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vertical="center"/>
    </xf>
    <xf numFmtId="166" fontId="6" fillId="3" borderId="6" xfId="1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right" vertical="center" wrapText="1"/>
    </xf>
    <xf numFmtId="9" fontId="6" fillId="4" borderId="1" xfId="0" applyNumberFormat="1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vertical="center"/>
    </xf>
    <xf numFmtId="166" fontId="6" fillId="4" borderId="6" xfId="1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vertical="center"/>
    </xf>
    <xf numFmtId="166" fontId="6" fillId="2" borderId="6" xfId="1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4" fontId="5" fillId="4" borderId="6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 wrapText="1"/>
    </xf>
    <xf numFmtId="9" fontId="4" fillId="4" borderId="1" xfId="0" applyNumberFormat="1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vertical="center"/>
    </xf>
    <xf numFmtId="166" fontId="4" fillId="4" borderId="6" xfId="1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vertical="center" wrapText="1"/>
    </xf>
    <xf numFmtId="9" fontId="4" fillId="3" borderId="1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vertical="center"/>
    </xf>
    <xf numFmtId="166" fontId="4" fillId="3" borderId="6" xfId="1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3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11" fillId="0" borderId="0" xfId="3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3" xfId="3" xr:uid="{C0C029C1-0DC9-4059-8A36-033063421AA7}"/>
    <cellStyle name="Procentowy" xfId="2" builtinId="5"/>
  </cellStyles>
  <dxfs count="96"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97257-40EF-4CB9-8A36-FD22D96D2F58}">
  <sheetPr>
    <tabColor theme="0"/>
    <pageSetUpPr fitToPage="1"/>
  </sheetPr>
  <dimension ref="A1:AA82"/>
  <sheetViews>
    <sheetView showGridLines="0" tabSelected="1" topLeftCell="D32" zoomScaleNormal="100" zoomScaleSheetLayoutView="90" workbookViewId="0">
      <selection activeCell="X3" sqref="X1:AA1048576"/>
    </sheetView>
  </sheetViews>
  <sheetFormatPr defaultRowHeight="11.25" x14ac:dyDescent="0.2"/>
  <cols>
    <col min="1" max="1" width="5" style="134" customWidth="1"/>
    <col min="2" max="2" width="12" style="134" customWidth="1"/>
    <col min="3" max="3" width="14" style="134" customWidth="1"/>
    <col min="4" max="4" width="12.5703125" style="134" customWidth="1"/>
    <col min="5" max="5" width="10.7109375" style="134" customWidth="1"/>
    <col min="6" max="6" width="47.140625" style="134" customWidth="1"/>
    <col min="7" max="7" width="8.7109375" style="134" customWidth="1"/>
    <col min="8" max="8" width="13.85546875" style="134" customWidth="1"/>
    <col min="9" max="9" width="15.85546875" style="134" customWidth="1"/>
    <col min="10" max="10" width="13.28515625" style="134" customWidth="1"/>
    <col min="11" max="11" width="13.140625" style="134" customWidth="1"/>
    <col min="12" max="12" width="14.5703125" style="134" customWidth="1"/>
    <col min="13" max="13" width="13.7109375" style="135" customWidth="1"/>
    <col min="14" max="14" width="9.85546875" style="134" customWidth="1"/>
    <col min="15" max="15" width="11.140625" style="134" customWidth="1"/>
    <col min="16" max="16" width="10.7109375" style="134" customWidth="1"/>
    <col min="17" max="19" width="12.85546875" style="134" customWidth="1"/>
    <col min="20" max="23" width="9.85546875" style="134" customWidth="1"/>
    <col min="24" max="24" width="0" style="1" hidden="1" customWidth="1"/>
    <col min="25" max="25" width="0" style="2" hidden="1" customWidth="1"/>
    <col min="26" max="27" width="0" style="1" hidden="1" customWidth="1"/>
    <col min="28" max="16384" width="9.140625" style="1"/>
  </cols>
  <sheetData>
    <row r="1" spans="1:27" x14ac:dyDescent="0.2">
      <c r="A1" s="143" t="s">
        <v>0</v>
      </c>
      <c r="B1" s="143" t="s">
        <v>1</v>
      </c>
      <c r="C1" s="148" t="s">
        <v>2</v>
      </c>
      <c r="D1" s="146" t="s">
        <v>3</v>
      </c>
      <c r="E1" s="146" t="s">
        <v>4</v>
      </c>
      <c r="F1" s="146" t="s">
        <v>5</v>
      </c>
      <c r="G1" s="143" t="s">
        <v>6</v>
      </c>
      <c r="H1" s="143" t="s">
        <v>7</v>
      </c>
      <c r="I1" s="143" t="s">
        <v>8</v>
      </c>
      <c r="J1" s="143" t="s">
        <v>9</v>
      </c>
      <c r="K1" s="143" t="s">
        <v>10</v>
      </c>
      <c r="L1" s="146" t="s">
        <v>11</v>
      </c>
      <c r="M1" s="143" t="s">
        <v>12</v>
      </c>
      <c r="N1" s="143" t="s">
        <v>13</v>
      </c>
      <c r="O1" s="143"/>
      <c r="P1" s="143"/>
      <c r="Q1" s="143"/>
      <c r="R1" s="143"/>
      <c r="S1" s="143"/>
      <c r="T1" s="143"/>
      <c r="U1" s="143"/>
      <c r="V1" s="143"/>
      <c r="W1" s="143"/>
    </row>
    <row r="2" spans="1:27" x14ac:dyDescent="0.2">
      <c r="A2" s="143"/>
      <c r="B2" s="143"/>
      <c r="C2" s="149"/>
      <c r="D2" s="147"/>
      <c r="E2" s="147"/>
      <c r="F2" s="147"/>
      <c r="G2" s="143"/>
      <c r="H2" s="143"/>
      <c r="I2" s="143"/>
      <c r="J2" s="143"/>
      <c r="K2" s="143"/>
      <c r="L2" s="147"/>
      <c r="M2" s="143"/>
      <c r="N2" s="3">
        <v>2019</v>
      </c>
      <c r="O2" s="3">
        <v>2020</v>
      </c>
      <c r="P2" s="3">
        <v>2021</v>
      </c>
      <c r="Q2" s="3">
        <v>2022</v>
      </c>
      <c r="R2" s="3">
        <v>2023</v>
      </c>
      <c r="S2" s="3">
        <v>2024</v>
      </c>
      <c r="T2" s="3">
        <v>2025</v>
      </c>
      <c r="U2" s="3">
        <v>2026</v>
      </c>
      <c r="V2" s="3">
        <v>2027</v>
      </c>
      <c r="W2" s="3">
        <v>2028</v>
      </c>
    </row>
    <row r="3" spans="1:27" ht="45" x14ac:dyDescent="0.2">
      <c r="A3" s="4">
        <v>1</v>
      </c>
      <c r="B3" s="5" t="s">
        <v>14</v>
      </c>
      <c r="C3" s="6"/>
      <c r="D3" s="7" t="s">
        <v>15</v>
      </c>
      <c r="E3" s="8" t="s">
        <v>16</v>
      </c>
      <c r="F3" s="9" t="s">
        <v>17</v>
      </c>
      <c r="G3" s="4" t="s">
        <v>18</v>
      </c>
      <c r="H3" s="10"/>
      <c r="I3" s="4" t="s">
        <v>19</v>
      </c>
      <c r="J3" s="11"/>
      <c r="K3" s="12"/>
      <c r="L3" s="13"/>
      <c r="M3" s="14">
        <v>0.5</v>
      </c>
      <c r="N3" s="15"/>
      <c r="O3" s="15"/>
      <c r="P3" s="15"/>
      <c r="Q3" s="15"/>
      <c r="R3" s="15"/>
      <c r="S3" s="16"/>
      <c r="T3" s="16"/>
      <c r="U3" s="16"/>
      <c r="V3" s="16"/>
      <c r="W3" s="16"/>
      <c r="X3" s="1" t="b">
        <f t="shared" ref="X3" si="0">K3=SUM(N3:W3)</f>
        <v>1</v>
      </c>
      <c r="Y3" s="2" t="e">
        <f t="shared" ref="Y3:Y66" si="1">ROUND(K3/J3,4)</f>
        <v>#DIV/0!</v>
      </c>
      <c r="Z3" s="1" t="e">
        <f t="shared" ref="Z3:Z66" si="2">Y3=M3</f>
        <v>#DIV/0!</v>
      </c>
      <c r="AA3" s="1" t="b">
        <f t="shared" ref="AA3:AA66" si="3">J3=K3+L3</f>
        <v>1</v>
      </c>
    </row>
    <row r="4" spans="1:27" ht="22.5" x14ac:dyDescent="0.2">
      <c r="A4" s="4">
        <v>2</v>
      </c>
      <c r="B4" s="17" t="s">
        <v>20</v>
      </c>
      <c r="C4" s="6" t="s">
        <v>21</v>
      </c>
      <c r="D4" s="18" t="s">
        <v>15</v>
      </c>
      <c r="E4" s="4" t="s">
        <v>16</v>
      </c>
      <c r="F4" s="9" t="s">
        <v>22</v>
      </c>
      <c r="G4" s="19" t="s">
        <v>18</v>
      </c>
      <c r="H4" s="10">
        <v>1.3</v>
      </c>
      <c r="I4" s="4" t="s">
        <v>23</v>
      </c>
      <c r="J4" s="20">
        <v>3500000</v>
      </c>
      <c r="K4" s="12">
        <v>1995000</v>
      </c>
      <c r="L4" s="13">
        <v>1505000</v>
      </c>
      <c r="M4" s="14">
        <v>0.6</v>
      </c>
      <c r="N4" s="21">
        <v>0</v>
      </c>
      <c r="O4" s="21">
        <v>0</v>
      </c>
      <c r="P4" s="21">
        <v>0</v>
      </c>
      <c r="Q4" s="22">
        <v>0</v>
      </c>
      <c r="R4" s="22">
        <v>525000</v>
      </c>
      <c r="S4" s="22">
        <v>1470000</v>
      </c>
      <c r="T4" s="23"/>
      <c r="U4" s="16"/>
      <c r="V4" s="16"/>
      <c r="W4" s="16"/>
      <c r="X4" s="1" t="b">
        <f t="shared" ref="X4:X77" si="4">K4=SUM(N4:W4)</f>
        <v>1</v>
      </c>
      <c r="Y4" s="2">
        <f t="shared" si="1"/>
        <v>0.56999999999999995</v>
      </c>
      <c r="Z4" s="1" t="b">
        <f t="shared" si="2"/>
        <v>0</v>
      </c>
      <c r="AA4" s="1" t="b">
        <f t="shared" si="3"/>
        <v>1</v>
      </c>
    </row>
    <row r="5" spans="1:27" ht="22.5" x14ac:dyDescent="0.2">
      <c r="A5" s="4">
        <v>3</v>
      </c>
      <c r="B5" s="17" t="s">
        <v>24</v>
      </c>
      <c r="C5" s="6" t="s">
        <v>21</v>
      </c>
      <c r="D5" s="18" t="s">
        <v>15</v>
      </c>
      <c r="E5" s="4" t="s">
        <v>16</v>
      </c>
      <c r="F5" s="9" t="s">
        <v>25</v>
      </c>
      <c r="G5" s="19" t="s">
        <v>26</v>
      </c>
      <c r="H5" s="10">
        <v>1.4259999999999999</v>
      </c>
      <c r="I5" s="4" t="s">
        <v>27</v>
      </c>
      <c r="J5" s="20">
        <v>2900000</v>
      </c>
      <c r="K5" s="12">
        <v>1500000</v>
      </c>
      <c r="L5" s="13">
        <v>1400000</v>
      </c>
      <c r="M5" s="14">
        <v>0.6</v>
      </c>
      <c r="N5" s="21">
        <v>0</v>
      </c>
      <c r="O5" s="21">
        <v>0</v>
      </c>
      <c r="P5" s="21">
        <v>0</v>
      </c>
      <c r="Q5" s="22">
        <v>0</v>
      </c>
      <c r="R5" s="22">
        <v>1500000</v>
      </c>
      <c r="S5" s="23"/>
      <c r="T5" s="23"/>
      <c r="U5" s="16"/>
      <c r="V5" s="16"/>
      <c r="W5" s="16"/>
      <c r="X5" s="1" t="b">
        <f t="shared" si="4"/>
        <v>1</v>
      </c>
      <c r="Y5" s="2">
        <f t="shared" si="1"/>
        <v>0.51719999999999999</v>
      </c>
      <c r="Z5" s="1" t="b">
        <f t="shared" si="2"/>
        <v>0</v>
      </c>
      <c r="AA5" s="1" t="b">
        <f t="shared" si="3"/>
        <v>1</v>
      </c>
    </row>
    <row r="6" spans="1:27" ht="22.5" x14ac:dyDescent="0.2">
      <c r="A6" s="4">
        <v>4</v>
      </c>
      <c r="B6" s="17" t="s">
        <v>28</v>
      </c>
      <c r="C6" s="6" t="s">
        <v>21</v>
      </c>
      <c r="D6" s="24" t="s">
        <v>15</v>
      </c>
      <c r="E6" s="4">
        <v>2604000</v>
      </c>
      <c r="F6" s="25" t="s">
        <v>29</v>
      </c>
      <c r="G6" s="26" t="s">
        <v>26</v>
      </c>
      <c r="H6" s="27">
        <v>1.6</v>
      </c>
      <c r="I6" s="28" t="s">
        <v>30</v>
      </c>
      <c r="J6" s="29">
        <v>6046160</v>
      </c>
      <c r="K6" s="12">
        <v>3327696</v>
      </c>
      <c r="L6" s="13">
        <v>2718464</v>
      </c>
      <c r="M6" s="14">
        <v>0.6</v>
      </c>
      <c r="N6" s="21">
        <v>0</v>
      </c>
      <c r="O6" s="21">
        <v>0</v>
      </c>
      <c r="P6" s="21">
        <v>0</v>
      </c>
      <c r="Q6" s="22">
        <v>0</v>
      </c>
      <c r="R6" s="22">
        <v>3327696</v>
      </c>
      <c r="S6" s="23"/>
      <c r="T6" s="23"/>
      <c r="U6" s="16"/>
      <c r="V6" s="16"/>
      <c r="W6" s="16"/>
      <c r="X6" s="1" t="b">
        <f t="shared" si="4"/>
        <v>1</v>
      </c>
      <c r="Y6" s="2">
        <f t="shared" si="1"/>
        <v>0.5504</v>
      </c>
      <c r="Z6" s="1" t="b">
        <f t="shared" si="2"/>
        <v>0</v>
      </c>
      <c r="AA6" s="1" t="b">
        <f t="shared" si="3"/>
        <v>1</v>
      </c>
    </row>
    <row r="7" spans="1:27" ht="33.75" x14ac:dyDescent="0.2">
      <c r="A7" s="4">
        <v>5</v>
      </c>
      <c r="B7" s="17" t="s">
        <v>31</v>
      </c>
      <c r="C7" s="6" t="s">
        <v>21</v>
      </c>
      <c r="D7" s="24" t="s">
        <v>32</v>
      </c>
      <c r="E7" s="4">
        <v>2609000</v>
      </c>
      <c r="F7" s="25" t="s">
        <v>33</v>
      </c>
      <c r="G7" s="26" t="s">
        <v>26</v>
      </c>
      <c r="H7" s="27">
        <v>0.36</v>
      </c>
      <c r="I7" s="28" t="s">
        <v>34</v>
      </c>
      <c r="J7" s="29">
        <v>137847.49</v>
      </c>
      <c r="K7" s="12">
        <v>110277</v>
      </c>
      <c r="L7" s="13">
        <v>27570.49</v>
      </c>
      <c r="M7" s="14">
        <v>0.8</v>
      </c>
      <c r="N7" s="21">
        <v>0</v>
      </c>
      <c r="O7" s="21">
        <v>0</v>
      </c>
      <c r="P7" s="21">
        <v>0</v>
      </c>
      <c r="Q7" s="22">
        <v>110277</v>
      </c>
      <c r="R7" s="22">
        <v>0</v>
      </c>
      <c r="S7" s="16">
        <v>0</v>
      </c>
      <c r="T7" s="23"/>
      <c r="U7" s="16"/>
      <c r="V7" s="16"/>
      <c r="W7" s="16"/>
      <c r="X7" s="1" t="b">
        <f t="shared" si="4"/>
        <v>1</v>
      </c>
      <c r="Y7" s="2">
        <f t="shared" si="1"/>
        <v>0.8</v>
      </c>
      <c r="Z7" s="1" t="b">
        <f t="shared" si="2"/>
        <v>1</v>
      </c>
      <c r="AA7" s="1" t="b">
        <f t="shared" si="3"/>
        <v>1</v>
      </c>
    </row>
    <row r="8" spans="1:27" ht="22.5" x14ac:dyDescent="0.2">
      <c r="A8" s="30">
        <v>6</v>
      </c>
      <c r="B8" s="31" t="s">
        <v>35</v>
      </c>
      <c r="C8" s="32" t="s">
        <v>36</v>
      </c>
      <c r="D8" s="33" t="s">
        <v>37</v>
      </c>
      <c r="E8" s="30" t="s">
        <v>38</v>
      </c>
      <c r="F8" s="34" t="s">
        <v>39</v>
      </c>
      <c r="G8" s="35" t="s">
        <v>18</v>
      </c>
      <c r="H8" s="36">
        <f>3.50189-2.166</f>
        <v>1.33589</v>
      </c>
      <c r="I8" s="37" t="s">
        <v>40</v>
      </c>
      <c r="J8" s="38">
        <v>5872938.0099999998</v>
      </c>
      <c r="K8" s="39">
        <f>ROUNDDOWN(J8*M8,0)</f>
        <v>3523762</v>
      </c>
      <c r="L8" s="40">
        <f t="shared" ref="L8:L12" si="5">J8-K8</f>
        <v>2349176.0099999998</v>
      </c>
      <c r="M8" s="41">
        <v>0.6</v>
      </c>
      <c r="N8" s="42">
        <v>0</v>
      </c>
      <c r="O8" s="42">
        <v>0</v>
      </c>
      <c r="P8" s="42">
        <v>0</v>
      </c>
      <c r="Q8" s="43">
        <v>0</v>
      </c>
      <c r="R8" s="43">
        <f>K8</f>
        <v>3523762</v>
      </c>
      <c r="S8" s="23"/>
      <c r="T8" s="23"/>
      <c r="U8" s="16"/>
      <c r="V8" s="16"/>
      <c r="W8" s="16"/>
      <c r="X8" s="1" t="b">
        <f t="shared" si="4"/>
        <v>1</v>
      </c>
      <c r="Y8" s="2">
        <f t="shared" si="1"/>
        <v>0.6</v>
      </c>
      <c r="Z8" s="1" t="b">
        <f t="shared" si="2"/>
        <v>1</v>
      </c>
      <c r="AA8" s="1" t="b">
        <f t="shared" si="3"/>
        <v>1</v>
      </c>
    </row>
    <row r="9" spans="1:27" ht="33.75" x14ac:dyDescent="0.2">
      <c r="A9" s="30">
        <v>7</v>
      </c>
      <c r="B9" s="31" t="s">
        <v>41</v>
      </c>
      <c r="C9" s="32" t="s">
        <v>36</v>
      </c>
      <c r="D9" s="33" t="s">
        <v>37</v>
      </c>
      <c r="E9" s="44" t="s">
        <v>38</v>
      </c>
      <c r="F9" s="45" t="s">
        <v>42</v>
      </c>
      <c r="G9" s="46" t="s">
        <v>18</v>
      </c>
      <c r="H9" s="47">
        <v>1.87</v>
      </c>
      <c r="I9" s="37" t="s">
        <v>40</v>
      </c>
      <c r="J9" s="38">
        <v>4753497.33</v>
      </c>
      <c r="K9" s="39">
        <f>ROUNDDOWN(J9*M9,0)</f>
        <v>2852098</v>
      </c>
      <c r="L9" s="40">
        <f t="shared" si="5"/>
        <v>1901399.33</v>
      </c>
      <c r="M9" s="41">
        <v>0.6</v>
      </c>
      <c r="N9" s="42">
        <v>0</v>
      </c>
      <c r="O9" s="42">
        <v>0</v>
      </c>
      <c r="P9" s="42">
        <v>0</v>
      </c>
      <c r="Q9" s="43">
        <v>0</v>
      </c>
      <c r="R9" s="43">
        <f>K9</f>
        <v>2852098</v>
      </c>
      <c r="S9" s="23"/>
      <c r="T9" s="23"/>
      <c r="U9" s="16"/>
      <c r="V9" s="16"/>
      <c r="W9" s="16"/>
      <c r="X9" s="1" t="b">
        <f t="shared" si="4"/>
        <v>1</v>
      </c>
      <c r="Y9" s="2">
        <f t="shared" si="1"/>
        <v>0.6</v>
      </c>
      <c r="Z9" s="1" t="b">
        <f t="shared" si="2"/>
        <v>1</v>
      </c>
      <c r="AA9" s="1" t="b">
        <f t="shared" si="3"/>
        <v>1</v>
      </c>
    </row>
    <row r="10" spans="1:27" ht="22.5" x14ac:dyDescent="0.2">
      <c r="A10" s="30">
        <v>8</v>
      </c>
      <c r="B10" s="31" t="s">
        <v>43</v>
      </c>
      <c r="C10" s="32" t="s">
        <v>36</v>
      </c>
      <c r="D10" s="33" t="s">
        <v>32</v>
      </c>
      <c r="E10" s="30">
        <v>2609</v>
      </c>
      <c r="F10" s="45" t="s">
        <v>44</v>
      </c>
      <c r="G10" s="46" t="s">
        <v>45</v>
      </c>
      <c r="H10" s="47">
        <v>0.51</v>
      </c>
      <c r="I10" s="37" t="s">
        <v>46</v>
      </c>
      <c r="J10" s="38">
        <v>1520000</v>
      </c>
      <c r="K10" s="39">
        <v>1216000</v>
      </c>
      <c r="L10" s="40">
        <f t="shared" si="5"/>
        <v>304000</v>
      </c>
      <c r="M10" s="41">
        <v>0.8</v>
      </c>
      <c r="N10" s="42">
        <v>0</v>
      </c>
      <c r="O10" s="42">
        <v>0</v>
      </c>
      <c r="P10" s="42">
        <v>0</v>
      </c>
      <c r="Q10" s="43">
        <v>0</v>
      </c>
      <c r="R10" s="43">
        <f>K10</f>
        <v>1216000</v>
      </c>
      <c r="S10" s="23"/>
      <c r="T10" s="23"/>
      <c r="U10" s="16"/>
      <c r="V10" s="16"/>
      <c r="W10" s="16"/>
      <c r="X10" s="1" t="b">
        <f t="shared" si="4"/>
        <v>1</v>
      </c>
      <c r="Y10" s="2">
        <f t="shared" si="1"/>
        <v>0.8</v>
      </c>
      <c r="Z10" s="1" t="b">
        <f t="shared" si="2"/>
        <v>1</v>
      </c>
      <c r="AA10" s="1" t="b">
        <f t="shared" si="3"/>
        <v>1</v>
      </c>
    </row>
    <row r="11" spans="1:27" ht="22.5" x14ac:dyDescent="0.2">
      <c r="A11" s="4">
        <v>9</v>
      </c>
      <c r="B11" s="17" t="s">
        <v>47</v>
      </c>
      <c r="C11" s="6" t="s">
        <v>48</v>
      </c>
      <c r="D11" s="24" t="s">
        <v>15</v>
      </c>
      <c r="E11" s="4" t="s">
        <v>16</v>
      </c>
      <c r="F11" s="25" t="s">
        <v>49</v>
      </c>
      <c r="G11" s="26" t="s">
        <v>18</v>
      </c>
      <c r="H11" s="27">
        <v>1</v>
      </c>
      <c r="I11" s="28" t="s">
        <v>50</v>
      </c>
      <c r="J11" s="29">
        <v>3411042.77</v>
      </c>
      <c r="K11" s="12">
        <v>2046625</v>
      </c>
      <c r="L11" s="13">
        <v>1364417.77</v>
      </c>
      <c r="M11" s="14">
        <v>0.6</v>
      </c>
      <c r="N11" s="21">
        <v>0</v>
      </c>
      <c r="O11" s="21">
        <v>0</v>
      </c>
      <c r="P11" s="21">
        <v>0</v>
      </c>
      <c r="Q11" s="22">
        <v>0</v>
      </c>
      <c r="R11" s="22">
        <v>233425</v>
      </c>
      <c r="S11" s="16">
        <v>1813200</v>
      </c>
      <c r="T11" s="23"/>
      <c r="U11" s="16"/>
      <c r="V11" s="16"/>
      <c r="W11" s="16"/>
      <c r="X11" s="1" t="b">
        <f t="shared" si="4"/>
        <v>1</v>
      </c>
      <c r="Y11" s="2">
        <f t="shared" si="1"/>
        <v>0.6</v>
      </c>
      <c r="Z11" s="1" t="b">
        <f t="shared" si="2"/>
        <v>1</v>
      </c>
      <c r="AA11" s="1" t="b">
        <f t="shared" si="3"/>
        <v>1</v>
      </c>
    </row>
    <row r="12" spans="1:27" ht="45" x14ac:dyDescent="0.2">
      <c r="A12" s="4">
        <v>10</v>
      </c>
      <c r="B12" s="17" t="s">
        <v>51</v>
      </c>
      <c r="C12" s="6" t="s">
        <v>48</v>
      </c>
      <c r="D12" s="24" t="s">
        <v>52</v>
      </c>
      <c r="E12" s="48" t="s">
        <v>53</v>
      </c>
      <c r="F12" s="25" t="s">
        <v>54</v>
      </c>
      <c r="G12" s="26" t="s">
        <v>18</v>
      </c>
      <c r="H12" s="27">
        <v>3.67</v>
      </c>
      <c r="I12" s="28" t="s">
        <v>50</v>
      </c>
      <c r="J12" s="29">
        <v>11000000</v>
      </c>
      <c r="K12" s="12">
        <v>7700000</v>
      </c>
      <c r="L12" s="13">
        <f t="shared" si="5"/>
        <v>3300000</v>
      </c>
      <c r="M12" s="14">
        <v>0.7</v>
      </c>
      <c r="N12" s="21">
        <v>0</v>
      </c>
      <c r="O12" s="21">
        <v>0</v>
      </c>
      <c r="P12" s="21">
        <v>0</v>
      </c>
      <c r="Q12" s="22">
        <v>0</v>
      </c>
      <c r="R12" s="22">
        <v>161000</v>
      </c>
      <c r="S12" s="16">
        <v>7538999.9999999991</v>
      </c>
      <c r="T12" s="23"/>
      <c r="U12" s="16"/>
      <c r="V12" s="16"/>
      <c r="W12" s="16"/>
      <c r="X12" s="1" t="b">
        <f t="shared" si="4"/>
        <v>1</v>
      </c>
      <c r="Y12" s="2">
        <f t="shared" si="1"/>
        <v>0.7</v>
      </c>
      <c r="Z12" s="1" t="b">
        <f t="shared" si="2"/>
        <v>1</v>
      </c>
      <c r="AA12" s="1" t="b">
        <f t="shared" si="3"/>
        <v>1</v>
      </c>
    </row>
    <row r="13" spans="1:27" ht="33.75" x14ac:dyDescent="0.2">
      <c r="A13" s="30">
        <v>11</v>
      </c>
      <c r="B13" s="31" t="s">
        <v>55</v>
      </c>
      <c r="C13" s="32" t="s">
        <v>36</v>
      </c>
      <c r="D13" s="33" t="s">
        <v>56</v>
      </c>
      <c r="E13" s="30" t="s">
        <v>57</v>
      </c>
      <c r="F13" s="45" t="s">
        <v>58</v>
      </c>
      <c r="G13" s="46" t="s">
        <v>45</v>
      </c>
      <c r="H13" s="47">
        <v>1.6870000000000001</v>
      </c>
      <c r="I13" s="37" t="s">
        <v>59</v>
      </c>
      <c r="J13" s="38">
        <v>3577091.19</v>
      </c>
      <c r="K13" s="39">
        <v>2503963</v>
      </c>
      <c r="L13" s="40">
        <f>J13-K13</f>
        <v>1073128.19</v>
      </c>
      <c r="M13" s="41">
        <v>0.7</v>
      </c>
      <c r="N13" s="42">
        <v>0</v>
      </c>
      <c r="O13" s="42">
        <v>0</v>
      </c>
      <c r="P13" s="42">
        <v>0</v>
      </c>
      <c r="Q13" s="43">
        <v>0</v>
      </c>
      <c r="R13" s="43">
        <f>K13</f>
        <v>2503963</v>
      </c>
      <c r="S13" s="23"/>
      <c r="T13" s="23"/>
      <c r="U13" s="16"/>
      <c r="V13" s="16"/>
      <c r="W13" s="16"/>
      <c r="X13" s="1" t="b">
        <f t="shared" si="4"/>
        <v>1</v>
      </c>
      <c r="Y13" s="2">
        <f t="shared" si="1"/>
        <v>0.7</v>
      </c>
      <c r="Z13" s="1" t="b">
        <f t="shared" si="2"/>
        <v>1</v>
      </c>
      <c r="AA13" s="1" t="b">
        <f t="shared" si="3"/>
        <v>1</v>
      </c>
    </row>
    <row r="14" spans="1:27" ht="22.5" x14ac:dyDescent="0.2">
      <c r="A14" s="30">
        <v>12</v>
      </c>
      <c r="B14" s="31" t="s">
        <v>60</v>
      </c>
      <c r="C14" s="32" t="s">
        <v>36</v>
      </c>
      <c r="D14" s="33" t="s">
        <v>52</v>
      </c>
      <c r="E14" s="30" t="s">
        <v>53</v>
      </c>
      <c r="F14" s="45" t="s">
        <v>61</v>
      </c>
      <c r="G14" s="46" t="s">
        <v>45</v>
      </c>
      <c r="H14" s="47">
        <v>1.2450000000000001</v>
      </c>
      <c r="I14" s="37" t="s">
        <v>62</v>
      </c>
      <c r="J14" s="38">
        <v>3872611.22</v>
      </c>
      <c r="K14" s="39">
        <f>ROUNDDOWN(J14*M14,0)</f>
        <v>2710827</v>
      </c>
      <c r="L14" s="40">
        <f t="shared" ref="L14:L38" si="6">J14-K14</f>
        <v>1161784.2200000002</v>
      </c>
      <c r="M14" s="41">
        <v>0.7</v>
      </c>
      <c r="N14" s="42">
        <v>0</v>
      </c>
      <c r="O14" s="42">
        <v>0</v>
      </c>
      <c r="P14" s="42">
        <v>0</v>
      </c>
      <c r="Q14" s="43">
        <v>0</v>
      </c>
      <c r="R14" s="43">
        <f t="shared" ref="R14:R38" si="7">K14</f>
        <v>2710827</v>
      </c>
      <c r="S14" s="23"/>
      <c r="T14" s="23"/>
      <c r="U14" s="16"/>
      <c r="V14" s="16"/>
      <c r="W14" s="16"/>
      <c r="X14" s="1" t="b">
        <f t="shared" si="4"/>
        <v>1</v>
      </c>
      <c r="Y14" s="2">
        <f t="shared" si="1"/>
        <v>0.7</v>
      </c>
      <c r="Z14" s="1" t="b">
        <f t="shared" si="2"/>
        <v>1</v>
      </c>
      <c r="AA14" s="1" t="b">
        <f t="shared" si="3"/>
        <v>1</v>
      </c>
    </row>
    <row r="15" spans="1:27" ht="33.75" x14ac:dyDescent="0.2">
      <c r="A15" s="30">
        <v>13</v>
      </c>
      <c r="B15" s="31" t="s">
        <v>63</v>
      </c>
      <c r="C15" s="32" t="s">
        <v>36</v>
      </c>
      <c r="D15" s="33" t="s">
        <v>37</v>
      </c>
      <c r="E15" s="30" t="s">
        <v>38</v>
      </c>
      <c r="F15" s="45" t="s">
        <v>64</v>
      </c>
      <c r="G15" s="46" t="s">
        <v>26</v>
      </c>
      <c r="H15" s="47">
        <v>1.085</v>
      </c>
      <c r="I15" s="37" t="s">
        <v>40</v>
      </c>
      <c r="J15" s="38">
        <v>3398938.23</v>
      </c>
      <c r="K15" s="39">
        <v>2039362</v>
      </c>
      <c r="L15" s="40">
        <f t="shared" si="6"/>
        <v>1359576.23</v>
      </c>
      <c r="M15" s="41">
        <v>0.6</v>
      </c>
      <c r="N15" s="42">
        <v>0</v>
      </c>
      <c r="O15" s="42">
        <v>0</v>
      </c>
      <c r="P15" s="42">
        <v>0</v>
      </c>
      <c r="Q15" s="43">
        <v>0</v>
      </c>
      <c r="R15" s="43">
        <f t="shared" si="7"/>
        <v>2039362</v>
      </c>
      <c r="S15" s="23"/>
      <c r="T15" s="23"/>
      <c r="U15" s="16"/>
      <c r="V15" s="16"/>
      <c r="W15" s="16"/>
      <c r="X15" s="1" t="b">
        <f t="shared" si="4"/>
        <v>1</v>
      </c>
      <c r="Y15" s="2">
        <f t="shared" si="1"/>
        <v>0.6</v>
      </c>
      <c r="Z15" s="1" t="b">
        <f t="shared" si="2"/>
        <v>1</v>
      </c>
      <c r="AA15" s="1" t="b">
        <f t="shared" si="3"/>
        <v>1</v>
      </c>
    </row>
    <row r="16" spans="1:27" ht="33.75" x14ac:dyDescent="0.2">
      <c r="A16" s="30">
        <v>14</v>
      </c>
      <c r="B16" s="31" t="s">
        <v>65</v>
      </c>
      <c r="C16" s="32" t="s">
        <v>36</v>
      </c>
      <c r="D16" s="33" t="s">
        <v>15</v>
      </c>
      <c r="E16" s="44" t="s">
        <v>16</v>
      </c>
      <c r="F16" s="45" t="s">
        <v>66</v>
      </c>
      <c r="G16" s="46" t="s">
        <v>26</v>
      </c>
      <c r="H16" s="47">
        <v>0.96499999999999997</v>
      </c>
      <c r="I16" s="37" t="s">
        <v>67</v>
      </c>
      <c r="J16" s="38">
        <v>1919741.09</v>
      </c>
      <c r="K16" s="39">
        <v>1151844</v>
      </c>
      <c r="L16" s="40">
        <f t="shared" si="6"/>
        <v>767897.09000000008</v>
      </c>
      <c r="M16" s="41">
        <v>0.6</v>
      </c>
      <c r="N16" s="42">
        <v>0</v>
      </c>
      <c r="O16" s="42">
        <v>0</v>
      </c>
      <c r="P16" s="42">
        <v>0</v>
      </c>
      <c r="Q16" s="43">
        <v>0</v>
      </c>
      <c r="R16" s="43">
        <f t="shared" si="7"/>
        <v>1151844</v>
      </c>
      <c r="S16" s="23"/>
      <c r="T16" s="23"/>
      <c r="U16" s="16"/>
      <c r="V16" s="16"/>
      <c r="W16" s="16"/>
      <c r="X16" s="1" t="b">
        <f t="shared" si="4"/>
        <v>1</v>
      </c>
      <c r="Y16" s="2">
        <f t="shared" si="1"/>
        <v>0.6</v>
      </c>
      <c r="Z16" s="1" t="b">
        <f t="shared" si="2"/>
        <v>1</v>
      </c>
      <c r="AA16" s="1" t="b">
        <f t="shared" si="3"/>
        <v>1</v>
      </c>
    </row>
    <row r="17" spans="1:27" ht="45" x14ac:dyDescent="0.2">
      <c r="A17" s="30">
        <v>15</v>
      </c>
      <c r="B17" s="31" t="s">
        <v>68</v>
      </c>
      <c r="C17" s="32" t="s">
        <v>36</v>
      </c>
      <c r="D17" s="33" t="s">
        <v>69</v>
      </c>
      <c r="E17" s="30" t="s">
        <v>70</v>
      </c>
      <c r="F17" s="45" t="s">
        <v>71</v>
      </c>
      <c r="G17" s="46" t="s">
        <v>26</v>
      </c>
      <c r="H17" s="47">
        <v>1.9890000000000001</v>
      </c>
      <c r="I17" s="37" t="s">
        <v>62</v>
      </c>
      <c r="J17" s="38">
        <v>2049996.48</v>
      </c>
      <c r="K17" s="39">
        <f>ROUNDDOWN(J17*M17,0)</f>
        <v>1229997</v>
      </c>
      <c r="L17" s="40">
        <f t="shared" si="6"/>
        <v>819999.48</v>
      </c>
      <c r="M17" s="41">
        <v>0.6</v>
      </c>
      <c r="N17" s="42">
        <v>0</v>
      </c>
      <c r="O17" s="42">
        <v>0</v>
      </c>
      <c r="P17" s="42">
        <v>0</v>
      </c>
      <c r="Q17" s="43">
        <v>0</v>
      </c>
      <c r="R17" s="43">
        <f t="shared" si="7"/>
        <v>1229997</v>
      </c>
      <c r="S17" s="23"/>
      <c r="T17" s="23"/>
      <c r="U17" s="16"/>
      <c r="V17" s="16"/>
      <c r="W17" s="16"/>
      <c r="X17" s="1" t="b">
        <f t="shared" si="4"/>
        <v>1</v>
      </c>
      <c r="Y17" s="2">
        <f t="shared" si="1"/>
        <v>0.6</v>
      </c>
      <c r="Z17" s="1" t="b">
        <f t="shared" si="2"/>
        <v>1</v>
      </c>
      <c r="AA17" s="1" t="b">
        <f t="shared" si="3"/>
        <v>1</v>
      </c>
    </row>
    <row r="18" spans="1:27" ht="33.75" x14ac:dyDescent="0.2">
      <c r="A18" s="30">
        <v>16</v>
      </c>
      <c r="B18" s="31" t="s">
        <v>72</v>
      </c>
      <c r="C18" s="32" t="s">
        <v>36</v>
      </c>
      <c r="D18" s="33" t="s">
        <v>73</v>
      </c>
      <c r="E18" s="44" t="s">
        <v>74</v>
      </c>
      <c r="F18" s="34" t="s">
        <v>75</v>
      </c>
      <c r="G18" s="35" t="s">
        <v>26</v>
      </c>
      <c r="H18" s="36">
        <v>1.4950000000000001</v>
      </c>
      <c r="I18" s="49" t="s">
        <v>76</v>
      </c>
      <c r="J18" s="38">
        <v>1256193.92</v>
      </c>
      <c r="K18" s="39">
        <v>753716</v>
      </c>
      <c r="L18" s="40">
        <f t="shared" si="6"/>
        <v>502477.91999999993</v>
      </c>
      <c r="M18" s="41">
        <v>0.6</v>
      </c>
      <c r="N18" s="42">
        <v>0</v>
      </c>
      <c r="O18" s="42">
        <v>0</v>
      </c>
      <c r="P18" s="42">
        <v>0</v>
      </c>
      <c r="Q18" s="43">
        <v>0</v>
      </c>
      <c r="R18" s="43">
        <f t="shared" si="7"/>
        <v>753716</v>
      </c>
      <c r="S18" s="23"/>
      <c r="T18" s="23"/>
      <c r="U18" s="16"/>
      <c r="V18" s="16"/>
      <c r="W18" s="16"/>
      <c r="X18" s="1" t="b">
        <f t="shared" si="4"/>
        <v>1</v>
      </c>
      <c r="Y18" s="2">
        <f t="shared" si="1"/>
        <v>0.6</v>
      </c>
      <c r="Z18" s="1" t="b">
        <f t="shared" si="2"/>
        <v>1</v>
      </c>
      <c r="AA18" s="1" t="b">
        <f t="shared" si="3"/>
        <v>1</v>
      </c>
    </row>
    <row r="19" spans="1:27" ht="48" customHeight="1" x14ac:dyDescent="0.2">
      <c r="A19" s="30">
        <v>17</v>
      </c>
      <c r="B19" s="31" t="s">
        <v>77</v>
      </c>
      <c r="C19" s="32" t="s">
        <v>36</v>
      </c>
      <c r="D19" s="33" t="s">
        <v>69</v>
      </c>
      <c r="E19" s="30" t="s">
        <v>70</v>
      </c>
      <c r="F19" s="45" t="s">
        <v>78</v>
      </c>
      <c r="G19" s="46" t="s">
        <v>45</v>
      </c>
      <c r="H19" s="36">
        <v>5.0780000000000003</v>
      </c>
      <c r="I19" s="37" t="s">
        <v>62</v>
      </c>
      <c r="J19" s="38">
        <v>3437421.85</v>
      </c>
      <c r="K19" s="39">
        <f>ROUNDDOWN(J19*M19,0)</f>
        <v>2062453</v>
      </c>
      <c r="L19" s="40">
        <f t="shared" si="6"/>
        <v>1374968.85</v>
      </c>
      <c r="M19" s="41">
        <v>0.6</v>
      </c>
      <c r="N19" s="42">
        <v>0</v>
      </c>
      <c r="O19" s="42">
        <v>0</v>
      </c>
      <c r="P19" s="42">
        <v>0</v>
      </c>
      <c r="Q19" s="43">
        <v>0</v>
      </c>
      <c r="R19" s="43">
        <f t="shared" si="7"/>
        <v>2062453</v>
      </c>
      <c r="S19" s="23"/>
      <c r="T19" s="23"/>
      <c r="U19" s="16"/>
      <c r="V19" s="16"/>
      <c r="W19" s="16"/>
      <c r="X19" s="1" t="b">
        <f t="shared" si="4"/>
        <v>1</v>
      </c>
      <c r="Y19" s="2">
        <f t="shared" si="1"/>
        <v>0.6</v>
      </c>
      <c r="Z19" s="1" t="b">
        <f t="shared" si="2"/>
        <v>1</v>
      </c>
      <c r="AA19" s="1" t="b">
        <f t="shared" si="3"/>
        <v>1</v>
      </c>
    </row>
    <row r="20" spans="1:27" ht="22.5" x14ac:dyDescent="0.2">
      <c r="A20" s="30">
        <v>18</v>
      </c>
      <c r="B20" s="31" t="s">
        <v>79</v>
      </c>
      <c r="C20" s="32" t="s">
        <v>36</v>
      </c>
      <c r="D20" s="33" t="s">
        <v>80</v>
      </c>
      <c r="E20" s="30" t="s">
        <v>81</v>
      </c>
      <c r="F20" s="45" t="s">
        <v>82</v>
      </c>
      <c r="G20" s="46" t="s">
        <v>45</v>
      </c>
      <c r="H20" s="47">
        <v>0.73499999999999999</v>
      </c>
      <c r="I20" s="37" t="s">
        <v>46</v>
      </c>
      <c r="J20" s="38">
        <v>840588.78</v>
      </c>
      <c r="K20" s="39">
        <f>ROUNDDOWN(J20*M20,0)</f>
        <v>420294</v>
      </c>
      <c r="L20" s="40">
        <f t="shared" si="6"/>
        <v>420294.78</v>
      </c>
      <c r="M20" s="41">
        <v>0.5</v>
      </c>
      <c r="N20" s="42">
        <v>0</v>
      </c>
      <c r="O20" s="42">
        <v>0</v>
      </c>
      <c r="P20" s="42">
        <v>0</v>
      </c>
      <c r="Q20" s="43">
        <v>0</v>
      </c>
      <c r="R20" s="43">
        <f t="shared" si="7"/>
        <v>420294</v>
      </c>
      <c r="S20" s="23"/>
      <c r="T20" s="23"/>
      <c r="U20" s="16"/>
      <c r="V20" s="16"/>
      <c r="W20" s="16"/>
      <c r="X20" s="1" t="b">
        <f t="shared" si="4"/>
        <v>1</v>
      </c>
      <c r="Y20" s="2">
        <f t="shared" si="1"/>
        <v>0.5</v>
      </c>
      <c r="Z20" s="1" t="b">
        <f t="shared" si="2"/>
        <v>1</v>
      </c>
      <c r="AA20" s="1" t="b">
        <f t="shared" si="3"/>
        <v>1</v>
      </c>
    </row>
    <row r="21" spans="1:27" ht="33.75" x14ac:dyDescent="0.2">
      <c r="A21" s="30">
        <v>19</v>
      </c>
      <c r="B21" s="31" t="s">
        <v>83</v>
      </c>
      <c r="C21" s="32" t="s">
        <v>36</v>
      </c>
      <c r="D21" s="33" t="s">
        <v>56</v>
      </c>
      <c r="E21" s="44" t="s">
        <v>57</v>
      </c>
      <c r="F21" s="45" t="s">
        <v>84</v>
      </c>
      <c r="G21" s="46" t="s">
        <v>45</v>
      </c>
      <c r="H21" s="47">
        <v>0.62</v>
      </c>
      <c r="I21" s="37" t="s">
        <v>59</v>
      </c>
      <c r="J21" s="38">
        <v>339945.86</v>
      </c>
      <c r="K21" s="39">
        <v>237962</v>
      </c>
      <c r="L21" s="40">
        <f t="shared" si="6"/>
        <v>101983.85999999999</v>
      </c>
      <c r="M21" s="41">
        <v>0.7</v>
      </c>
      <c r="N21" s="42">
        <v>0</v>
      </c>
      <c r="O21" s="42">
        <v>0</v>
      </c>
      <c r="P21" s="42">
        <v>0</v>
      </c>
      <c r="Q21" s="43">
        <v>0</v>
      </c>
      <c r="R21" s="43">
        <f t="shared" si="7"/>
        <v>237962</v>
      </c>
      <c r="S21" s="23"/>
      <c r="T21" s="23"/>
      <c r="U21" s="16"/>
      <c r="V21" s="16"/>
      <c r="W21" s="16"/>
      <c r="X21" s="1" t="b">
        <f t="shared" si="4"/>
        <v>1</v>
      </c>
      <c r="Y21" s="2">
        <f t="shared" si="1"/>
        <v>0.7</v>
      </c>
      <c r="Z21" s="1" t="b">
        <f t="shared" si="2"/>
        <v>1</v>
      </c>
      <c r="AA21" s="1" t="b">
        <f t="shared" si="3"/>
        <v>1</v>
      </c>
    </row>
    <row r="22" spans="1:27" ht="45" x14ac:dyDescent="0.2">
      <c r="A22" s="30">
        <v>20</v>
      </c>
      <c r="B22" s="31" t="s">
        <v>85</v>
      </c>
      <c r="C22" s="32" t="s">
        <v>36</v>
      </c>
      <c r="D22" s="33" t="s">
        <v>73</v>
      </c>
      <c r="E22" s="30" t="s">
        <v>74</v>
      </c>
      <c r="F22" s="45" t="s">
        <v>86</v>
      </c>
      <c r="G22" s="46" t="s">
        <v>26</v>
      </c>
      <c r="H22" s="47">
        <v>9.0120000000000005</v>
      </c>
      <c r="I22" s="37" t="s">
        <v>76</v>
      </c>
      <c r="J22" s="38">
        <v>10468827.25</v>
      </c>
      <c r="K22" s="39">
        <f>ROUNDDOWN(J22*M22,0)</f>
        <v>6281296</v>
      </c>
      <c r="L22" s="40">
        <f t="shared" si="6"/>
        <v>4187531.25</v>
      </c>
      <c r="M22" s="41">
        <v>0.6</v>
      </c>
      <c r="N22" s="42">
        <v>0</v>
      </c>
      <c r="O22" s="42">
        <v>0</v>
      </c>
      <c r="P22" s="42">
        <v>0</v>
      </c>
      <c r="Q22" s="43">
        <v>0</v>
      </c>
      <c r="R22" s="43">
        <f t="shared" si="7"/>
        <v>6281296</v>
      </c>
      <c r="S22" s="23"/>
      <c r="T22" s="23"/>
      <c r="U22" s="16"/>
      <c r="V22" s="16"/>
      <c r="W22" s="16"/>
      <c r="X22" s="1" t="b">
        <f t="shared" si="4"/>
        <v>1</v>
      </c>
      <c r="Y22" s="2">
        <f t="shared" si="1"/>
        <v>0.6</v>
      </c>
      <c r="Z22" s="1" t="b">
        <f t="shared" si="2"/>
        <v>1</v>
      </c>
      <c r="AA22" s="1" t="b">
        <f t="shared" si="3"/>
        <v>1</v>
      </c>
    </row>
    <row r="23" spans="1:27" ht="22.5" x14ac:dyDescent="0.2">
      <c r="A23" s="30">
        <v>21</v>
      </c>
      <c r="B23" s="31" t="s">
        <v>87</v>
      </c>
      <c r="C23" s="32" t="s">
        <v>36</v>
      </c>
      <c r="D23" s="33" t="s">
        <v>15</v>
      </c>
      <c r="E23" s="30" t="s">
        <v>16</v>
      </c>
      <c r="F23" s="45" t="s">
        <v>88</v>
      </c>
      <c r="G23" s="46" t="s">
        <v>18</v>
      </c>
      <c r="H23" s="47">
        <v>9.4E-2</v>
      </c>
      <c r="I23" s="37" t="s">
        <v>89</v>
      </c>
      <c r="J23" s="38">
        <v>2076760.81</v>
      </c>
      <c r="K23" s="39">
        <v>1246056</v>
      </c>
      <c r="L23" s="40">
        <v>830704.81</v>
      </c>
      <c r="M23" s="41">
        <v>0.6</v>
      </c>
      <c r="N23" s="42">
        <v>0</v>
      </c>
      <c r="O23" s="42">
        <v>0</v>
      </c>
      <c r="P23" s="42">
        <v>0</v>
      </c>
      <c r="Q23" s="43">
        <v>0</v>
      </c>
      <c r="R23" s="43">
        <f t="shared" si="7"/>
        <v>1246056</v>
      </c>
      <c r="S23" s="23"/>
      <c r="T23" s="23"/>
      <c r="U23" s="16"/>
      <c r="V23" s="16"/>
      <c r="W23" s="16"/>
      <c r="X23" s="1" t="b">
        <f t="shared" si="4"/>
        <v>1</v>
      </c>
      <c r="Y23" s="2">
        <f t="shared" si="1"/>
        <v>0.6</v>
      </c>
      <c r="Z23" s="1" t="b">
        <f t="shared" si="2"/>
        <v>1</v>
      </c>
      <c r="AA23" s="1" t="b">
        <f t="shared" si="3"/>
        <v>1</v>
      </c>
    </row>
    <row r="24" spans="1:27" ht="22.5" x14ac:dyDescent="0.2">
      <c r="A24" s="30">
        <v>22</v>
      </c>
      <c r="B24" s="31" t="s">
        <v>90</v>
      </c>
      <c r="C24" s="32" t="s">
        <v>36</v>
      </c>
      <c r="D24" s="33" t="s">
        <v>91</v>
      </c>
      <c r="E24" s="30" t="s">
        <v>92</v>
      </c>
      <c r="F24" s="45" t="s">
        <v>93</v>
      </c>
      <c r="G24" s="46" t="s">
        <v>26</v>
      </c>
      <c r="H24" s="47">
        <v>1</v>
      </c>
      <c r="I24" s="37" t="s">
        <v>94</v>
      </c>
      <c r="J24" s="38">
        <v>760956.72</v>
      </c>
      <c r="K24" s="39">
        <f>ROUNDDOWN(J24*M24,0)</f>
        <v>532669</v>
      </c>
      <c r="L24" s="40">
        <f t="shared" si="6"/>
        <v>228287.71999999997</v>
      </c>
      <c r="M24" s="41">
        <v>0.7</v>
      </c>
      <c r="N24" s="42">
        <v>0</v>
      </c>
      <c r="O24" s="42">
        <v>0</v>
      </c>
      <c r="P24" s="42">
        <v>0</v>
      </c>
      <c r="Q24" s="43">
        <v>0</v>
      </c>
      <c r="R24" s="43">
        <f t="shared" si="7"/>
        <v>532669</v>
      </c>
      <c r="S24" s="23"/>
      <c r="T24" s="23"/>
      <c r="U24" s="16"/>
      <c r="V24" s="16"/>
      <c r="W24" s="16"/>
      <c r="X24" s="1" t="b">
        <f t="shared" si="4"/>
        <v>1</v>
      </c>
      <c r="Y24" s="2">
        <f t="shared" si="1"/>
        <v>0.7</v>
      </c>
      <c r="Z24" s="1" t="b">
        <f t="shared" si="2"/>
        <v>1</v>
      </c>
      <c r="AA24" s="1" t="b">
        <f t="shared" si="3"/>
        <v>1</v>
      </c>
    </row>
    <row r="25" spans="1:27" ht="33.75" x14ac:dyDescent="0.2">
      <c r="A25" s="30">
        <v>23</v>
      </c>
      <c r="B25" s="31" t="s">
        <v>95</v>
      </c>
      <c r="C25" s="32" t="s">
        <v>36</v>
      </c>
      <c r="D25" s="33" t="s">
        <v>56</v>
      </c>
      <c r="E25" s="44">
        <v>2612</v>
      </c>
      <c r="F25" s="45" t="s">
        <v>96</v>
      </c>
      <c r="G25" s="46" t="s">
        <v>26</v>
      </c>
      <c r="H25" s="47">
        <v>0.995</v>
      </c>
      <c r="I25" s="37" t="s">
        <v>59</v>
      </c>
      <c r="J25" s="38">
        <v>1127772.49</v>
      </c>
      <c r="K25" s="39">
        <v>789440</v>
      </c>
      <c r="L25" s="40">
        <f t="shared" si="6"/>
        <v>338332.49</v>
      </c>
      <c r="M25" s="41">
        <v>0.7</v>
      </c>
      <c r="N25" s="42">
        <v>0</v>
      </c>
      <c r="O25" s="42">
        <v>0</v>
      </c>
      <c r="P25" s="42">
        <v>0</v>
      </c>
      <c r="Q25" s="43">
        <v>0</v>
      </c>
      <c r="R25" s="43">
        <f t="shared" si="7"/>
        <v>789440</v>
      </c>
      <c r="S25" s="23"/>
      <c r="T25" s="23"/>
      <c r="U25" s="16"/>
      <c r="V25" s="16"/>
      <c r="W25" s="16"/>
      <c r="X25" s="1" t="b">
        <f t="shared" si="4"/>
        <v>1</v>
      </c>
      <c r="Y25" s="2">
        <f t="shared" si="1"/>
        <v>0.7</v>
      </c>
      <c r="Z25" s="1" t="b">
        <f t="shared" si="2"/>
        <v>1</v>
      </c>
      <c r="AA25" s="1" t="b">
        <f t="shared" si="3"/>
        <v>1</v>
      </c>
    </row>
    <row r="26" spans="1:27" ht="33.75" x14ac:dyDescent="0.2">
      <c r="A26" s="30">
        <v>24</v>
      </c>
      <c r="B26" s="31" t="s">
        <v>97</v>
      </c>
      <c r="C26" s="32" t="s">
        <v>36</v>
      </c>
      <c r="D26" s="33" t="s">
        <v>56</v>
      </c>
      <c r="E26" s="44">
        <v>2612</v>
      </c>
      <c r="F26" s="45" t="s">
        <v>98</v>
      </c>
      <c r="G26" s="46" t="s">
        <v>26</v>
      </c>
      <c r="H26" s="47">
        <v>0.995</v>
      </c>
      <c r="I26" s="37" t="s">
        <v>59</v>
      </c>
      <c r="J26" s="38">
        <v>1247263.05</v>
      </c>
      <c r="K26" s="39">
        <v>873084</v>
      </c>
      <c r="L26" s="40">
        <f t="shared" si="6"/>
        <v>374179.05000000005</v>
      </c>
      <c r="M26" s="41">
        <v>0.7</v>
      </c>
      <c r="N26" s="42">
        <v>0</v>
      </c>
      <c r="O26" s="42">
        <v>0</v>
      </c>
      <c r="P26" s="42">
        <v>0</v>
      </c>
      <c r="Q26" s="43">
        <v>0</v>
      </c>
      <c r="R26" s="43">
        <f t="shared" si="7"/>
        <v>873084</v>
      </c>
      <c r="S26" s="23"/>
      <c r="T26" s="23"/>
      <c r="U26" s="16"/>
      <c r="V26" s="16"/>
      <c r="W26" s="16"/>
      <c r="X26" s="1" t="b">
        <f t="shared" si="4"/>
        <v>1</v>
      </c>
      <c r="Y26" s="2">
        <f t="shared" si="1"/>
        <v>0.7</v>
      </c>
      <c r="Z26" s="1" t="b">
        <f t="shared" si="2"/>
        <v>1</v>
      </c>
      <c r="AA26" s="1" t="b">
        <f t="shared" si="3"/>
        <v>1</v>
      </c>
    </row>
    <row r="27" spans="1:27" ht="22.5" x14ac:dyDescent="0.2">
      <c r="A27" s="30">
        <v>25</v>
      </c>
      <c r="B27" s="31" t="s">
        <v>99</v>
      </c>
      <c r="C27" s="32" t="s">
        <v>36</v>
      </c>
      <c r="D27" s="33" t="s">
        <v>100</v>
      </c>
      <c r="E27" s="30" t="s">
        <v>101</v>
      </c>
      <c r="F27" s="45" t="s">
        <v>102</v>
      </c>
      <c r="G27" s="46" t="s">
        <v>26</v>
      </c>
      <c r="H27" s="47">
        <v>0.96699999999999997</v>
      </c>
      <c r="I27" s="37" t="s">
        <v>103</v>
      </c>
      <c r="J27" s="38">
        <v>749049.59</v>
      </c>
      <c r="K27" s="39">
        <f>ROUNDDOWN(J27*M27,0)</f>
        <v>374524</v>
      </c>
      <c r="L27" s="40">
        <f t="shared" si="6"/>
        <v>374525.58999999997</v>
      </c>
      <c r="M27" s="41">
        <v>0.5</v>
      </c>
      <c r="N27" s="42">
        <v>0</v>
      </c>
      <c r="O27" s="42">
        <v>0</v>
      </c>
      <c r="P27" s="42">
        <v>0</v>
      </c>
      <c r="Q27" s="43">
        <v>0</v>
      </c>
      <c r="R27" s="43">
        <f t="shared" si="7"/>
        <v>374524</v>
      </c>
      <c r="S27" s="23"/>
      <c r="T27" s="23"/>
      <c r="U27" s="16"/>
      <c r="V27" s="16"/>
      <c r="W27" s="16"/>
      <c r="X27" s="1" t="b">
        <f t="shared" si="4"/>
        <v>1</v>
      </c>
      <c r="Y27" s="2">
        <f t="shared" si="1"/>
        <v>0.5</v>
      </c>
      <c r="Z27" s="1" t="b">
        <f t="shared" si="2"/>
        <v>1</v>
      </c>
      <c r="AA27" s="1" t="b">
        <f t="shared" si="3"/>
        <v>1</v>
      </c>
    </row>
    <row r="28" spans="1:27" ht="39" customHeight="1" x14ac:dyDescent="0.2">
      <c r="A28" s="30">
        <v>26</v>
      </c>
      <c r="B28" s="31" t="s">
        <v>104</v>
      </c>
      <c r="C28" s="32" t="s">
        <v>36</v>
      </c>
      <c r="D28" s="33" t="s">
        <v>80</v>
      </c>
      <c r="E28" s="30" t="s">
        <v>81</v>
      </c>
      <c r="F28" s="45" t="s">
        <v>105</v>
      </c>
      <c r="G28" s="46" t="s">
        <v>26</v>
      </c>
      <c r="H28" s="47">
        <v>0.995</v>
      </c>
      <c r="I28" s="37" t="s">
        <v>46</v>
      </c>
      <c r="J28" s="38">
        <v>1970720.7</v>
      </c>
      <c r="K28" s="39">
        <f>ROUNDDOWN(J28*M28,0)</f>
        <v>985360</v>
      </c>
      <c r="L28" s="40">
        <f t="shared" si="6"/>
        <v>985360.7</v>
      </c>
      <c r="M28" s="41">
        <v>0.5</v>
      </c>
      <c r="N28" s="42">
        <v>0</v>
      </c>
      <c r="O28" s="42">
        <v>0</v>
      </c>
      <c r="P28" s="42">
        <v>0</v>
      </c>
      <c r="Q28" s="43">
        <v>0</v>
      </c>
      <c r="R28" s="43">
        <f t="shared" si="7"/>
        <v>985360</v>
      </c>
      <c r="S28" s="23"/>
      <c r="T28" s="23"/>
      <c r="U28" s="16"/>
      <c r="V28" s="16"/>
      <c r="W28" s="16"/>
      <c r="X28" s="1" t="b">
        <f t="shared" si="4"/>
        <v>1</v>
      </c>
      <c r="Y28" s="2">
        <f t="shared" si="1"/>
        <v>0.5</v>
      </c>
      <c r="Z28" s="1" t="b">
        <f t="shared" si="2"/>
        <v>1</v>
      </c>
      <c r="AA28" s="1" t="b">
        <f t="shared" si="3"/>
        <v>1</v>
      </c>
    </row>
    <row r="29" spans="1:27" ht="33.75" x14ac:dyDescent="0.2">
      <c r="A29" s="30">
        <v>27</v>
      </c>
      <c r="B29" s="31" t="s">
        <v>106</v>
      </c>
      <c r="C29" s="32" t="s">
        <v>36</v>
      </c>
      <c r="D29" s="33" t="s">
        <v>56</v>
      </c>
      <c r="E29" s="30" t="s">
        <v>57</v>
      </c>
      <c r="F29" s="45" t="s">
        <v>107</v>
      </c>
      <c r="G29" s="46" t="s">
        <v>26</v>
      </c>
      <c r="H29" s="47">
        <v>0.995</v>
      </c>
      <c r="I29" s="37" t="s">
        <v>59</v>
      </c>
      <c r="J29" s="38">
        <v>1470683.33</v>
      </c>
      <c r="K29" s="39">
        <v>1029478</v>
      </c>
      <c r="L29" s="40">
        <f t="shared" si="6"/>
        <v>441205.33000000007</v>
      </c>
      <c r="M29" s="41">
        <v>0.7</v>
      </c>
      <c r="N29" s="42">
        <v>0</v>
      </c>
      <c r="O29" s="42">
        <v>0</v>
      </c>
      <c r="P29" s="42">
        <v>0</v>
      </c>
      <c r="Q29" s="43">
        <v>0</v>
      </c>
      <c r="R29" s="43">
        <f t="shared" si="7"/>
        <v>1029478</v>
      </c>
      <c r="S29" s="23"/>
      <c r="T29" s="23"/>
      <c r="U29" s="16"/>
      <c r="V29" s="16"/>
      <c r="W29" s="16"/>
      <c r="X29" s="1" t="b">
        <f t="shared" si="4"/>
        <v>1</v>
      </c>
      <c r="Y29" s="2">
        <f t="shared" si="1"/>
        <v>0.7</v>
      </c>
      <c r="Z29" s="1" t="b">
        <f t="shared" si="2"/>
        <v>1</v>
      </c>
      <c r="AA29" s="1" t="b">
        <f t="shared" si="3"/>
        <v>1</v>
      </c>
    </row>
    <row r="30" spans="1:27" ht="33.75" x14ac:dyDescent="0.2">
      <c r="A30" s="30">
        <v>28</v>
      </c>
      <c r="B30" s="31" t="s">
        <v>108</v>
      </c>
      <c r="C30" s="32" t="s">
        <v>36</v>
      </c>
      <c r="D30" s="33" t="s">
        <v>100</v>
      </c>
      <c r="E30" s="30" t="s">
        <v>101</v>
      </c>
      <c r="F30" s="45" t="s">
        <v>109</v>
      </c>
      <c r="G30" s="46" t="s">
        <v>18</v>
      </c>
      <c r="H30" s="47">
        <v>0.9</v>
      </c>
      <c r="I30" s="37" t="s">
        <v>103</v>
      </c>
      <c r="J30" s="38">
        <v>2942166.03</v>
      </c>
      <c r="K30" s="39">
        <f>ROUNDDOWN(J30*M30,0)</f>
        <v>1471083</v>
      </c>
      <c r="L30" s="40">
        <f t="shared" si="6"/>
        <v>1471083.0299999998</v>
      </c>
      <c r="M30" s="41">
        <v>0.5</v>
      </c>
      <c r="N30" s="42">
        <v>0</v>
      </c>
      <c r="O30" s="42">
        <v>0</v>
      </c>
      <c r="P30" s="42">
        <v>0</v>
      </c>
      <c r="Q30" s="43">
        <v>0</v>
      </c>
      <c r="R30" s="43">
        <f t="shared" si="7"/>
        <v>1471083</v>
      </c>
      <c r="S30" s="23"/>
      <c r="T30" s="23"/>
      <c r="U30" s="16"/>
      <c r="V30" s="16"/>
      <c r="W30" s="16"/>
      <c r="X30" s="1" t="b">
        <f t="shared" si="4"/>
        <v>1</v>
      </c>
      <c r="Y30" s="2">
        <f t="shared" si="1"/>
        <v>0.5</v>
      </c>
      <c r="Z30" s="1" t="b">
        <f t="shared" si="2"/>
        <v>1</v>
      </c>
      <c r="AA30" s="1" t="b">
        <f t="shared" si="3"/>
        <v>1</v>
      </c>
    </row>
    <row r="31" spans="1:27" ht="33.75" x14ac:dyDescent="0.2">
      <c r="A31" s="30">
        <v>29</v>
      </c>
      <c r="B31" s="31" t="s">
        <v>110</v>
      </c>
      <c r="C31" s="32" t="s">
        <v>36</v>
      </c>
      <c r="D31" s="33" t="s">
        <v>100</v>
      </c>
      <c r="E31" s="44" t="s">
        <v>101</v>
      </c>
      <c r="F31" s="45" t="s">
        <v>111</v>
      </c>
      <c r="G31" s="46" t="s">
        <v>18</v>
      </c>
      <c r="H31" s="47">
        <v>0.88700000000000001</v>
      </c>
      <c r="I31" s="37" t="s">
        <v>103</v>
      </c>
      <c r="J31" s="38">
        <v>2468424.8199999998</v>
      </c>
      <c r="K31" s="39">
        <f>ROUNDDOWN(J31*M31,0)</f>
        <v>1234212</v>
      </c>
      <c r="L31" s="40">
        <f t="shared" si="6"/>
        <v>1234212.8199999998</v>
      </c>
      <c r="M31" s="41">
        <v>0.5</v>
      </c>
      <c r="N31" s="42">
        <v>0</v>
      </c>
      <c r="O31" s="42">
        <v>0</v>
      </c>
      <c r="P31" s="42">
        <v>0</v>
      </c>
      <c r="Q31" s="43">
        <v>0</v>
      </c>
      <c r="R31" s="43">
        <f t="shared" si="7"/>
        <v>1234212</v>
      </c>
      <c r="S31" s="23"/>
      <c r="T31" s="23"/>
      <c r="U31" s="16"/>
      <c r="V31" s="16"/>
      <c r="W31" s="16"/>
      <c r="X31" s="1" t="b">
        <f t="shared" si="4"/>
        <v>1</v>
      </c>
      <c r="Y31" s="2">
        <f t="shared" si="1"/>
        <v>0.5</v>
      </c>
      <c r="Z31" s="1" t="b">
        <f t="shared" si="2"/>
        <v>1</v>
      </c>
      <c r="AA31" s="1" t="b">
        <f t="shared" si="3"/>
        <v>1</v>
      </c>
    </row>
    <row r="32" spans="1:27" ht="27.75" customHeight="1" x14ac:dyDescent="0.2">
      <c r="A32" s="30">
        <v>30</v>
      </c>
      <c r="B32" s="31" t="s">
        <v>112</v>
      </c>
      <c r="C32" s="32" t="s">
        <v>36</v>
      </c>
      <c r="D32" s="33" t="s">
        <v>15</v>
      </c>
      <c r="E32" s="44" t="s">
        <v>16</v>
      </c>
      <c r="F32" s="45" t="s">
        <v>113</v>
      </c>
      <c r="G32" s="46" t="s">
        <v>26</v>
      </c>
      <c r="H32" s="47">
        <v>0.87</v>
      </c>
      <c r="I32" s="37" t="s">
        <v>46</v>
      </c>
      <c r="J32" s="38">
        <v>696099.98</v>
      </c>
      <c r="K32" s="39">
        <v>417659</v>
      </c>
      <c r="L32" s="40">
        <v>278440.98</v>
      </c>
      <c r="M32" s="41">
        <v>0.6</v>
      </c>
      <c r="N32" s="42">
        <v>0</v>
      </c>
      <c r="O32" s="42">
        <v>0</v>
      </c>
      <c r="P32" s="42">
        <v>0</v>
      </c>
      <c r="Q32" s="43">
        <v>0</v>
      </c>
      <c r="R32" s="43">
        <f t="shared" si="7"/>
        <v>417659</v>
      </c>
      <c r="S32" s="23"/>
      <c r="T32" s="23"/>
      <c r="U32" s="16"/>
      <c r="V32" s="16"/>
      <c r="W32" s="16"/>
      <c r="X32" s="1" t="b">
        <f t="shared" si="4"/>
        <v>1</v>
      </c>
      <c r="Y32" s="2">
        <f t="shared" si="1"/>
        <v>0.6</v>
      </c>
      <c r="Z32" s="1" t="b">
        <f t="shared" si="2"/>
        <v>1</v>
      </c>
      <c r="AA32" s="1" t="b">
        <f t="shared" si="3"/>
        <v>1</v>
      </c>
    </row>
    <row r="33" spans="1:27" ht="56.25" x14ac:dyDescent="0.2">
      <c r="A33" s="30">
        <v>31</v>
      </c>
      <c r="B33" s="31" t="s">
        <v>114</v>
      </c>
      <c r="C33" s="32" t="s">
        <v>36</v>
      </c>
      <c r="D33" s="33" t="s">
        <v>69</v>
      </c>
      <c r="E33" s="30" t="s">
        <v>70</v>
      </c>
      <c r="F33" s="45" t="s">
        <v>115</v>
      </c>
      <c r="G33" s="46" t="s">
        <v>26</v>
      </c>
      <c r="H33" s="47">
        <v>0.746</v>
      </c>
      <c r="I33" s="37" t="s">
        <v>62</v>
      </c>
      <c r="J33" s="38">
        <v>785999.76</v>
      </c>
      <c r="K33" s="39">
        <f>ROUNDDOWN(J33*M33,0)</f>
        <v>471599</v>
      </c>
      <c r="L33" s="40">
        <f t="shared" si="6"/>
        <v>314400.76</v>
      </c>
      <c r="M33" s="41">
        <v>0.6</v>
      </c>
      <c r="N33" s="42">
        <v>0</v>
      </c>
      <c r="O33" s="42">
        <v>0</v>
      </c>
      <c r="P33" s="42">
        <v>0</v>
      </c>
      <c r="Q33" s="43">
        <v>0</v>
      </c>
      <c r="R33" s="43">
        <f t="shared" si="7"/>
        <v>471599</v>
      </c>
      <c r="S33" s="23"/>
      <c r="T33" s="23"/>
      <c r="U33" s="16"/>
      <c r="V33" s="16"/>
      <c r="W33" s="16"/>
      <c r="X33" s="1" t="b">
        <f t="shared" si="4"/>
        <v>1</v>
      </c>
      <c r="Y33" s="2">
        <f t="shared" si="1"/>
        <v>0.6</v>
      </c>
      <c r="Z33" s="1" t="b">
        <f t="shared" si="2"/>
        <v>1</v>
      </c>
      <c r="AA33" s="1" t="b">
        <f t="shared" si="3"/>
        <v>1</v>
      </c>
    </row>
    <row r="34" spans="1:27" ht="33.75" x14ac:dyDescent="0.2">
      <c r="A34" s="30">
        <v>32</v>
      </c>
      <c r="B34" s="31" t="s">
        <v>116</v>
      </c>
      <c r="C34" s="32" t="s">
        <v>36</v>
      </c>
      <c r="D34" s="33" t="s">
        <v>91</v>
      </c>
      <c r="E34" s="30" t="s">
        <v>92</v>
      </c>
      <c r="F34" s="45" t="s">
        <v>117</v>
      </c>
      <c r="G34" s="46" t="s">
        <v>26</v>
      </c>
      <c r="H34" s="47">
        <v>0.7</v>
      </c>
      <c r="I34" s="37" t="s">
        <v>94</v>
      </c>
      <c r="J34" s="38">
        <v>752206.5</v>
      </c>
      <c r="K34" s="39">
        <f>ROUNDDOWN(J34*M34,0)</f>
        <v>526544</v>
      </c>
      <c r="L34" s="40">
        <f t="shared" si="6"/>
        <v>225662.5</v>
      </c>
      <c r="M34" s="41">
        <v>0.7</v>
      </c>
      <c r="N34" s="42">
        <v>0</v>
      </c>
      <c r="O34" s="42">
        <v>0</v>
      </c>
      <c r="P34" s="42">
        <v>0</v>
      </c>
      <c r="Q34" s="43">
        <v>0</v>
      </c>
      <c r="R34" s="43">
        <f t="shared" si="7"/>
        <v>526544</v>
      </c>
      <c r="S34" s="23"/>
      <c r="T34" s="23"/>
      <c r="U34" s="16"/>
      <c r="V34" s="16"/>
      <c r="W34" s="16"/>
      <c r="X34" s="1" t="b">
        <f t="shared" si="4"/>
        <v>1</v>
      </c>
      <c r="Y34" s="2">
        <f t="shared" si="1"/>
        <v>0.7</v>
      </c>
      <c r="Z34" s="1" t="b">
        <f t="shared" si="2"/>
        <v>1</v>
      </c>
      <c r="AA34" s="1" t="b">
        <f t="shared" si="3"/>
        <v>1</v>
      </c>
    </row>
    <row r="35" spans="1:27" ht="22.5" x14ac:dyDescent="0.2">
      <c r="A35" s="30">
        <v>33</v>
      </c>
      <c r="B35" s="31" t="s">
        <v>118</v>
      </c>
      <c r="C35" s="32" t="s">
        <v>36</v>
      </c>
      <c r="D35" s="33" t="s">
        <v>32</v>
      </c>
      <c r="E35" s="30" t="s">
        <v>119</v>
      </c>
      <c r="F35" s="45" t="s">
        <v>120</v>
      </c>
      <c r="G35" s="46" t="s">
        <v>26</v>
      </c>
      <c r="H35" s="47">
        <v>0.42499999999999999</v>
      </c>
      <c r="I35" s="37" t="s">
        <v>46</v>
      </c>
      <c r="J35" s="38">
        <v>1276578.03</v>
      </c>
      <c r="K35" s="39">
        <v>1021262</v>
      </c>
      <c r="L35" s="40">
        <f t="shared" si="6"/>
        <v>255316.03000000003</v>
      </c>
      <c r="M35" s="41">
        <v>0.8</v>
      </c>
      <c r="N35" s="42">
        <v>0</v>
      </c>
      <c r="O35" s="42">
        <v>0</v>
      </c>
      <c r="P35" s="42">
        <v>0</v>
      </c>
      <c r="Q35" s="43">
        <v>0</v>
      </c>
      <c r="R35" s="43">
        <f t="shared" si="7"/>
        <v>1021262</v>
      </c>
      <c r="S35" s="23"/>
      <c r="T35" s="23"/>
      <c r="U35" s="16"/>
      <c r="V35" s="16"/>
      <c r="W35" s="16"/>
      <c r="X35" s="1" t="b">
        <f t="shared" si="4"/>
        <v>1</v>
      </c>
      <c r="Y35" s="2">
        <f t="shared" si="1"/>
        <v>0.8</v>
      </c>
      <c r="Z35" s="1" t="b">
        <f t="shared" si="2"/>
        <v>1</v>
      </c>
      <c r="AA35" s="1" t="b">
        <f t="shared" si="3"/>
        <v>1</v>
      </c>
    </row>
    <row r="36" spans="1:27" ht="45" x14ac:dyDescent="0.2">
      <c r="A36" s="30">
        <v>34</v>
      </c>
      <c r="B36" s="31" t="s">
        <v>121</v>
      </c>
      <c r="C36" s="32" t="s">
        <v>36</v>
      </c>
      <c r="D36" s="33" t="s">
        <v>122</v>
      </c>
      <c r="E36" s="30" t="s">
        <v>123</v>
      </c>
      <c r="F36" s="45" t="s">
        <v>124</v>
      </c>
      <c r="G36" s="46" t="s">
        <v>26</v>
      </c>
      <c r="H36" s="47">
        <v>0.33400000000000002</v>
      </c>
      <c r="I36" s="37" t="s">
        <v>103</v>
      </c>
      <c r="J36" s="38">
        <v>3036065.36</v>
      </c>
      <c r="K36" s="39">
        <f>ROUNDDOWN(J36*M36,0)</f>
        <v>1518032</v>
      </c>
      <c r="L36" s="40">
        <f t="shared" si="6"/>
        <v>1518033.3599999999</v>
      </c>
      <c r="M36" s="41">
        <v>0.5</v>
      </c>
      <c r="N36" s="42">
        <v>0</v>
      </c>
      <c r="O36" s="42">
        <v>0</v>
      </c>
      <c r="P36" s="42">
        <v>0</v>
      </c>
      <c r="Q36" s="43">
        <v>0</v>
      </c>
      <c r="R36" s="43">
        <f t="shared" si="7"/>
        <v>1518032</v>
      </c>
      <c r="S36" s="23"/>
      <c r="T36" s="23"/>
      <c r="U36" s="16"/>
      <c r="V36" s="16"/>
      <c r="W36" s="16"/>
      <c r="X36" s="1" t="b">
        <f t="shared" si="4"/>
        <v>1</v>
      </c>
      <c r="Y36" s="2">
        <f t="shared" si="1"/>
        <v>0.5</v>
      </c>
      <c r="Z36" s="1" t="b">
        <f t="shared" si="2"/>
        <v>1</v>
      </c>
      <c r="AA36" s="1" t="b">
        <f t="shared" si="3"/>
        <v>1</v>
      </c>
    </row>
    <row r="37" spans="1:27" ht="22.5" x14ac:dyDescent="0.2">
      <c r="A37" s="30">
        <v>35</v>
      </c>
      <c r="B37" s="31" t="s">
        <v>125</v>
      </c>
      <c r="C37" s="32" t="s">
        <v>36</v>
      </c>
      <c r="D37" s="33" t="s">
        <v>100</v>
      </c>
      <c r="E37" s="44">
        <v>2605</v>
      </c>
      <c r="F37" s="45" t="s">
        <v>126</v>
      </c>
      <c r="G37" s="46" t="s">
        <v>26</v>
      </c>
      <c r="H37" s="47">
        <v>0.42399999999999999</v>
      </c>
      <c r="I37" s="37" t="s">
        <v>103</v>
      </c>
      <c r="J37" s="38">
        <v>1262389.4099999999</v>
      </c>
      <c r="K37" s="39">
        <v>518359</v>
      </c>
      <c r="L37" s="40">
        <f t="shared" si="6"/>
        <v>744030.40999999992</v>
      </c>
      <c r="M37" s="41">
        <v>0.5</v>
      </c>
      <c r="N37" s="42">
        <v>0</v>
      </c>
      <c r="O37" s="42">
        <v>0</v>
      </c>
      <c r="P37" s="42">
        <v>0</v>
      </c>
      <c r="Q37" s="43">
        <v>0</v>
      </c>
      <c r="R37" s="43">
        <f t="shared" si="7"/>
        <v>518359</v>
      </c>
      <c r="S37" s="23"/>
      <c r="T37" s="23"/>
      <c r="U37" s="16"/>
      <c r="V37" s="16"/>
      <c r="W37" s="16"/>
      <c r="X37" s="1" t="b">
        <f t="shared" si="4"/>
        <v>1</v>
      </c>
      <c r="Y37" s="2">
        <f t="shared" si="1"/>
        <v>0.41060000000000002</v>
      </c>
      <c r="Z37" s="1" t="b">
        <f t="shared" si="2"/>
        <v>0</v>
      </c>
      <c r="AA37" s="1" t="b">
        <f t="shared" si="3"/>
        <v>1</v>
      </c>
    </row>
    <row r="38" spans="1:27" ht="45" x14ac:dyDescent="0.2">
      <c r="A38" s="30">
        <v>36</v>
      </c>
      <c r="B38" s="31" t="s">
        <v>127</v>
      </c>
      <c r="C38" s="32" t="s">
        <v>36</v>
      </c>
      <c r="D38" s="33" t="s">
        <v>100</v>
      </c>
      <c r="E38" s="44" t="s">
        <v>101</v>
      </c>
      <c r="F38" s="45" t="s">
        <v>128</v>
      </c>
      <c r="G38" s="46" t="s">
        <v>26</v>
      </c>
      <c r="H38" s="47">
        <v>2.97</v>
      </c>
      <c r="I38" s="37" t="s">
        <v>129</v>
      </c>
      <c r="J38" s="38">
        <v>2586114.29</v>
      </c>
      <c r="K38" s="39">
        <f>ROUNDDOWN(J38*M38,0)</f>
        <v>1293057</v>
      </c>
      <c r="L38" s="40">
        <f t="shared" si="6"/>
        <v>1293057.29</v>
      </c>
      <c r="M38" s="41">
        <v>0.5</v>
      </c>
      <c r="N38" s="42">
        <v>0</v>
      </c>
      <c r="O38" s="42">
        <v>0</v>
      </c>
      <c r="P38" s="42">
        <v>0</v>
      </c>
      <c r="Q38" s="43">
        <v>0</v>
      </c>
      <c r="R38" s="43">
        <f t="shared" si="7"/>
        <v>1293057</v>
      </c>
      <c r="S38" s="23"/>
      <c r="T38" s="23"/>
      <c r="U38" s="16"/>
      <c r="V38" s="16"/>
      <c r="W38" s="16"/>
      <c r="X38" s="1" t="b">
        <f t="shared" si="4"/>
        <v>1</v>
      </c>
      <c r="Y38" s="2">
        <f t="shared" si="1"/>
        <v>0.5</v>
      </c>
      <c r="Z38" s="1" t="b">
        <f t="shared" si="2"/>
        <v>1</v>
      </c>
      <c r="AA38" s="1" t="b">
        <f t="shared" si="3"/>
        <v>1</v>
      </c>
    </row>
    <row r="39" spans="1:27" ht="45" x14ac:dyDescent="0.2">
      <c r="A39" s="4">
        <v>37</v>
      </c>
      <c r="B39" s="17" t="s">
        <v>130</v>
      </c>
      <c r="C39" s="6" t="s">
        <v>48</v>
      </c>
      <c r="D39" s="24" t="s">
        <v>15</v>
      </c>
      <c r="E39" s="48">
        <v>2604</v>
      </c>
      <c r="F39" s="25" t="s">
        <v>131</v>
      </c>
      <c r="G39" s="26" t="s">
        <v>18</v>
      </c>
      <c r="H39" s="27">
        <v>1.8169999999999999</v>
      </c>
      <c r="I39" s="28" t="s">
        <v>132</v>
      </c>
      <c r="J39" s="29">
        <v>8350292.3300000001</v>
      </c>
      <c r="K39" s="12">
        <v>5010175</v>
      </c>
      <c r="L39" s="13">
        <f>J39-K39</f>
        <v>3340117.33</v>
      </c>
      <c r="M39" s="14">
        <v>0.6</v>
      </c>
      <c r="N39" s="21">
        <v>0</v>
      </c>
      <c r="O39" s="21">
        <v>0</v>
      </c>
      <c r="P39" s="21">
        <v>0</v>
      </c>
      <c r="Q39" s="22">
        <v>0</v>
      </c>
      <c r="R39" s="22">
        <v>3000000</v>
      </c>
      <c r="S39" s="16">
        <v>2010175</v>
      </c>
      <c r="T39" s="23"/>
      <c r="U39" s="16"/>
      <c r="V39" s="16"/>
      <c r="W39" s="16"/>
      <c r="X39" s="1" t="b">
        <f t="shared" si="4"/>
        <v>1</v>
      </c>
      <c r="Y39" s="2">
        <f t="shared" si="1"/>
        <v>0.6</v>
      </c>
      <c r="Z39" s="1" t="b">
        <f t="shared" si="2"/>
        <v>1</v>
      </c>
      <c r="AA39" s="1" t="b">
        <f t="shared" si="3"/>
        <v>1</v>
      </c>
    </row>
    <row r="40" spans="1:27" ht="33.75" x14ac:dyDescent="0.2">
      <c r="A40" s="30">
        <v>38</v>
      </c>
      <c r="B40" s="31" t="s">
        <v>133</v>
      </c>
      <c r="C40" s="32" t="s">
        <v>36</v>
      </c>
      <c r="D40" s="33" t="s">
        <v>37</v>
      </c>
      <c r="E40" s="30" t="s">
        <v>38</v>
      </c>
      <c r="F40" s="45" t="s">
        <v>134</v>
      </c>
      <c r="G40" s="46" t="s">
        <v>18</v>
      </c>
      <c r="H40" s="47">
        <v>0.84099999999999997</v>
      </c>
      <c r="I40" s="37" t="s">
        <v>40</v>
      </c>
      <c r="J40" s="38">
        <v>4350395.6100000003</v>
      </c>
      <c r="K40" s="50">
        <f>ROUNDDOWN(J40*M40,0)</f>
        <v>2610237</v>
      </c>
      <c r="L40" s="51">
        <f>J40-K40</f>
        <v>1740158.6100000003</v>
      </c>
      <c r="M40" s="41">
        <v>0.6</v>
      </c>
      <c r="N40" s="42">
        <v>0</v>
      </c>
      <c r="O40" s="42">
        <v>0</v>
      </c>
      <c r="P40" s="42">
        <v>0</v>
      </c>
      <c r="Q40" s="43">
        <v>0</v>
      </c>
      <c r="R40" s="43">
        <f>K40</f>
        <v>2610237</v>
      </c>
      <c r="S40" s="16"/>
      <c r="T40" s="23"/>
      <c r="U40" s="16"/>
      <c r="V40" s="16"/>
      <c r="W40" s="16"/>
      <c r="X40" s="1" t="b">
        <f t="shared" si="4"/>
        <v>1</v>
      </c>
      <c r="Y40" s="2">
        <f t="shared" si="1"/>
        <v>0.6</v>
      </c>
      <c r="Z40" s="1" t="b">
        <f t="shared" si="2"/>
        <v>1</v>
      </c>
      <c r="AA40" s="1" t="b">
        <f t="shared" si="3"/>
        <v>1</v>
      </c>
    </row>
    <row r="41" spans="1:27" ht="45" x14ac:dyDescent="0.2">
      <c r="A41" s="4">
        <v>39</v>
      </c>
      <c r="B41" s="17" t="s">
        <v>135</v>
      </c>
      <c r="C41" s="6" t="s">
        <v>48</v>
      </c>
      <c r="D41" s="24" t="s">
        <v>52</v>
      </c>
      <c r="E41" s="48">
        <v>2611</v>
      </c>
      <c r="F41" s="25" t="s">
        <v>136</v>
      </c>
      <c r="G41" s="26" t="s">
        <v>26</v>
      </c>
      <c r="H41" s="27">
        <v>2.0699999999999998</v>
      </c>
      <c r="I41" s="28" t="s">
        <v>50</v>
      </c>
      <c r="J41" s="29">
        <v>7900000</v>
      </c>
      <c r="K41" s="12">
        <v>5530000</v>
      </c>
      <c r="L41" s="13">
        <v>2370000</v>
      </c>
      <c r="M41" s="14">
        <v>0.7</v>
      </c>
      <c r="N41" s="21">
        <v>0</v>
      </c>
      <c r="O41" s="21">
        <v>0</v>
      </c>
      <c r="P41" s="21">
        <v>0</v>
      </c>
      <c r="Q41" s="22">
        <v>0</v>
      </c>
      <c r="R41" s="22">
        <v>210000</v>
      </c>
      <c r="S41" s="16">
        <v>5320000</v>
      </c>
      <c r="T41" s="23"/>
      <c r="U41" s="16"/>
      <c r="V41" s="16"/>
      <c r="W41" s="16"/>
      <c r="X41" s="1" t="b">
        <f t="shared" si="4"/>
        <v>1</v>
      </c>
      <c r="Y41" s="2">
        <f t="shared" si="1"/>
        <v>0.7</v>
      </c>
      <c r="Z41" s="1" t="b">
        <f t="shared" si="2"/>
        <v>1</v>
      </c>
      <c r="AA41" s="1" t="b">
        <f t="shared" si="3"/>
        <v>1</v>
      </c>
    </row>
    <row r="42" spans="1:27" ht="22.5" x14ac:dyDescent="0.2">
      <c r="A42" s="30">
        <v>40</v>
      </c>
      <c r="B42" s="31" t="s">
        <v>137</v>
      </c>
      <c r="C42" s="32" t="s">
        <v>36</v>
      </c>
      <c r="D42" s="33" t="s">
        <v>15</v>
      </c>
      <c r="E42" s="44" t="s">
        <v>16</v>
      </c>
      <c r="F42" s="45" t="s">
        <v>138</v>
      </c>
      <c r="G42" s="46" t="s">
        <v>26</v>
      </c>
      <c r="H42" s="47">
        <v>0.371</v>
      </c>
      <c r="I42" s="37" t="s">
        <v>40</v>
      </c>
      <c r="J42" s="38">
        <v>2670904.84</v>
      </c>
      <c r="K42" s="39">
        <v>1602542</v>
      </c>
      <c r="L42" s="40">
        <f>J42-K42</f>
        <v>1068362.8399999999</v>
      </c>
      <c r="M42" s="41">
        <v>0.6</v>
      </c>
      <c r="N42" s="42">
        <v>0</v>
      </c>
      <c r="O42" s="42">
        <v>0</v>
      </c>
      <c r="P42" s="42">
        <v>0</v>
      </c>
      <c r="Q42" s="43">
        <v>0</v>
      </c>
      <c r="R42" s="43">
        <f>K42</f>
        <v>1602542</v>
      </c>
      <c r="S42" s="23"/>
      <c r="T42" s="23"/>
      <c r="U42" s="23"/>
      <c r="V42" s="16"/>
      <c r="W42" s="23"/>
      <c r="X42" s="1" t="b">
        <f t="shared" si="4"/>
        <v>1</v>
      </c>
      <c r="Y42" s="2">
        <f t="shared" si="1"/>
        <v>0.6</v>
      </c>
      <c r="Z42" s="1" t="b">
        <f t="shared" si="2"/>
        <v>1</v>
      </c>
      <c r="AA42" s="1" t="b">
        <f t="shared" si="3"/>
        <v>1</v>
      </c>
    </row>
    <row r="43" spans="1:27" ht="22.5" x14ac:dyDescent="0.2">
      <c r="A43" s="52">
        <v>41</v>
      </c>
      <c r="B43" s="31" t="s">
        <v>139</v>
      </c>
      <c r="C43" s="32" t="s">
        <v>36</v>
      </c>
      <c r="D43" s="33" t="s">
        <v>15</v>
      </c>
      <c r="E43" s="44">
        <v>2604</v>
      </c>
      <c r="F43" s="45" t="s">
        <v>140</v>
      </c>
      <c r="G43" s="46" t="s">
        <v>26</v>
      </c>
      <c r="H43" s="47">
        <v>0.997</v>
      </c>
      <c r="I43" s="37" t="s">
        <v>59</v>
      </c>
      <c r="J43" s="38">
        <v>1129687.25</v>
      </c>
      <c r="K43" s="39">
        <v>677812</v>
      </c>
      <c r="L43" s="40">
        <v>451875.25</v>
      </c>
      <c r="M43" s="41">
        <v>0.6</v>
      </c>
      <c r="N43" s="42">
        <v>0</v>
      </c>
      <c r="O43" s="42">
        <v>0</v>
      </c>
      <c r="P43" s="42">
        <v>0</v>
      </c>
      <c r="Q43" s="43">
        <v>0</v>
      </c>
      <c r="R43" s="43">
        <f t="shared" ref="R43:R46" si="8">K43</f>
        <v>677812</v>
      </c>
      <c r="S43" s="23"/>
      <c r="T43" s="23"/>
      <c r="U43" s="23"/>
      <c r="V43" s="16"/>
      <c r="W43" s="23"/>
      <c r="X43" s="1" t="b">
        <f t="shared" ref="X43:X73" si="9">K43=SUM(N43:W43)</f>
        <v>1</v>
      </c>
      <c r="Y43" s="2">
        <f t="shared" si="1"/>
        <v>0.6</v>
      </c>
      <c r="Z43" s="1" t="b">
        <f t="shared" si="2"/>
        <v>1</v>
      </c>
      <c r="AA43" s="1" t="b">
        <f t="shared" si="3"/>
        <v>1</v>
      </c>
    </row>
    <row r="44" spans="1:27" ht="22.5" x14ac:dyDescent="0.2">
      <c r="A44" s="52">
        <v>42</v>
      </c>
      <c r="B44" s="53" t="s">
        <v>141</v>
      </c>
      <c r="C44" s="54" t="s">
        <v>36</v>
      </c>
      <c r="D44" s="55" t="s">
        <v>73</v>
      </c>
      <c r="E44" s="56" t="s">
        <v>74</v>
      </c>
      <c r="F44" s="57" t="s">
        <v>142</v>
      </c>
      <c r="G44" s="58" t="s">
        <v>26</v>
      </c>
      <c r="H44" s="59">
        <v>1.4</v>
      </c>
      <c r="I44" s="60" t="s">
        <v>76</v>
      </c>
      <c r="J44" s="61">
        <v>1492735.26</v>
      </c>
      <c r="K44" s="62">
        <v>895641</v>
      </c>
      <c r="L44" s="40">
        <f t="shared" ref="L44:L46" si="10">J44-K44</f>
        <v>597094.26</v>
      </c>
      <c r="M44" s="63">
        <v>0.6</v>
      </c>
      <c r="N44" s="64">
        <v>0</v>
      </c>
      <c r="O44" s="64">
        <v>0</v>
      </c>
      <c r="P44" s="64">
        <v>0</v>
      </c>
      <c r="Q44" s="65">
        <v>0</v>
      </c>
      <c r="R44" s="43">
        <f t="shared" si="8"/>
        <v>895641</v>
      </c>
      <c r="S44" s="23"/>
      <c r="T44" s="23"/>
      <c r="U44" s="23"/>
      <c r="V44" s="16"/>
      <c r="W44" s="23"/>
      <c r="X44" s="1" t="b">
        <f t="shared" si="9"/>
        <v>1</v>
      </c>
      <c r="Y44" s="2">
        <f t="shared" si="1"/>
        <v>0.6</v>
      </c>
      <c r="Z44" s="1" t="b">
        <f t="shared" si="2"/>
        <v>1</v>
      </c>
      <c r="AA44" s="1" t="b">
        <f t="shared" si="3"/>
        <v>1</v>
      </c>
    </row>
    <row r="45" spans="1:27" ht="22.5" x14ac:dyDescent="0.2">
      <c r="A45" s="52">
        <v>43</v>
      </c>
      <c r="B45" s="66" t="s">
        <v>143</v>
      </c>
      <c r="C45" s="67" t="s">
        <v>36</v>
      </c>
      <c r="D45" s="68" t="s">
        <v>144</v>
      </c>
      <c r="E45" s="69" t="s">
        <v>145</v>
      </c>
      <c r="F45" s="70" t="s">
        <v>146</v>
      </c>
      <c r="G45" s="71" t="s">
        <v>45</v>
      </c>
      <c r="H45" s="59">
        <v>1.829</v>
      </c>
      <c r="I45" s="72" t="s">
        <v>147</v>
      </c>
      <c r="J45" s="73">
        <v>1789726.09</v>
      </c>
      <c r="K45" s="62">
        <v>1073835</v>
      </c>
      <c r="L45" s="40">
        <f t="shared" si="10"/>
        <v>715891.09000000008</v>
      </c>
      <c r="M45" s="74">
        <v>0.6</v>
      </c>
      <c r="N45" s="75">
        <v>0</v>
      </c>
      <c r="O45" s="75">
        <v>0</v>
      </c>
      <c r="P45" s="75">
        <v>0</v>
      </c>
      <c r="Q45" s="76">
        <v>0</v>
      </c>
      <c r="R45" s="43">
        <f t="shared" si="8"/>
        <v>1073835</v>
      </c>
      <c r="S45" s="23"/>
      <c r="T45" s="23"/>
      <c r="U45" s="23"/>
      <c r="V45" s="16"/>
      <c r="W45" s="23"/>
      <c r="X45" s="1" t="b">
        <f t="shared" si="9"/>
        <v>1</v>
      </c>
      <c r="Y45" s="2">
        <f t="shared" si="1"/>
        <v>0.6</v>
      </c>
      <c r="Z45" s="1" t="b">
        <f t="shared" si="2"/>
        <v>1</v>
      </c>
      <c r="AA45" s="1" t="b">
        <f t="shared" si="3"/>
        <v>1</v>
      </c>
    </row>
    <row r="46" spans="1:27" ht="22.5" x14ac:dyDescent="0.2">
      <c r="A46" s="52">
        <v>44</v>
      </c>
      <c r="B46" s="77" t="s">
        <v>148</v>
      </c>
      <c r="C46" s="78" t="s">
        <v>36</v>
      </c>
      <c r="D46" s="79" t="s">
        <v>144</v>
      </c>
      <c r="E46" s="80" t="s">
        <v>145</v>
      </c>
      <c r="F46" s="34" t="s">
        <v>149</v>
      </c>
      <c r="G46" s="35" t="s">
        <v>45</v>
      </c>
      <c r="H46" s="36">
        <v>3.125</v>
      </c>
      <c r="I46" s="49" t="s">
        <v>147</v>
      </c>
      <c r="J46" s="81">
        <v>4246068.34</v>
      </c>
      <c r="K46" s="62">
        <v>2547641</v>
      </c>
      <c r="L46" s="40">
        <f t="shared" si="10"/>
        <v>1698427.3399999999</v>
      </c>
      <c r="M46" s="74">
        <v>0.6</v>
      </c>
      <c r="N46" s="82">
        <v>0</v>
      </c>
      <c r="O46" s="82">
        <v>0</v>
      </c>
      <c r="P46" s="82">
        <v>0</v>
      </c>
      <c r="Q46" s="83">
        <v>0</v>
      </c>
      <c r="R46" s="43">
        <f t="shared" si="8"/>
        <v>2547641</v>
      </c>
      <c r="S46" s="23"/>
      <c r="T46" s="23"/>
      <c r="U46" s="23"/>
      <c r="V46" s="16"/>
      <c r="W46" s="23"/>
      <c r="X46" s="1" t="b">
        <f t="shared" si="9"/>
        <v>1</v>
      </c>
      <c r="Y46" s="2">
        <f t="shared" si="1"/>
        <v>0.6</v>
      </c>
      <c r="Z46" s="1" t="b">
        <f t="shared" si="2"/>
        <v>1</v>
      </c>
      <c r="AA46" s="1" t="b">
        <f t="shared" si="3"/>
        <v>1</v>
      </c>
    </row>
    <row r="47" spans="1:27" ht="22.5" x14ac:dyDescent="0.2">
      <c r="A47" s="52">
        <v>45</v>
      </c>
      <c r="B47" s="66" t="s">
        <v>150</v>
      </c>
      <c r="C47" s="67" t="s">
        <v>36</v>
      </c>
      <c r="D47" s="68" t="s">
        <v>144</v>
      </c>
      <c r="E47" s="80" t="s">
        <v>145</v>
      </c>
      <c r="F47" s="70" t="s">
        <v>151</v>
      </c>
      <c r="G47" s="71" t="s">
        <v>45</v>
      </c>
      <c r="H47" s="59">
        <v>2.9729999999999999</v>
      </c>
      <c r="I47" s="72" t="s">
        <v>147</v>
      </c>
      <c r="J47" s="73">
        <v>3657590.09</v>
      </c>
      <c r="K47" s="62">
        <v>2194554</v>
      </c>
      <c r="L47" s="84">
        <f>J47-K47</f>
        <v>1463036.0899999999</v>
      </c>
      <c r="M47" s="74">
        <v>0.6</v>
      </c>
      <c r="N47" s="75">
        <v>0</v>
      </c>
      <c r="O47" s="75">
        <v>0</v>
      </c>
      <c r="P47" s="75">
        <v>0</v>
      </c>
      <c r="Q47" s="76">
        <v>0</v>
      </c>
      <c r="R47" s="76">
        <f>K47</f>
        <v>2194554</v>
      </c>
      <c r="S47" s="23"/>
      <c r="T47" s="23"/>
      <c r="U47" s="23"/>
      <c r="V47" s="16"/>
      <c r="W47" s="23"/>
      <c r="X47" s="1" t="b">
        <f t="shared" si="9"/>
        <v>1</v>
      </c>
      <c r="Y47" s="2">
        <f t="shared" si="1"/>
        <v>0.6</v>
      </c>
      <c r="Z47" s="1" t="b">
        <f t="shared" si="2"/>
        <v>1</v>
      </c>
      <c r="AA47" s="1" t="b">
        <f t="shared" si="3"/>
        <v>1</v>
      </c>
    </row>
    <row r="48" spans="1:27" ht="33.75" x14ac:dyDescent="0.2">
      <c r="A48" s="52">
        <v>46</v>
      </c>
      <c r="B48" s="66" t="s">
        <v>152</v>
      </c>
      <c r="C48" s="67" t="s">
        <v>36</v>
      </c>
      <c r="D48" s="68" t="s">
        <v>80</v>
      </c>
      <c r="E48" s="80" t="s">
        <v>81</v>
      </c>
      <c r="F48" s="70" t="s">
        <v>153</v>
      </c>
      <c r="G48" s="71" t="s">
        <v>26</v>
      </c>
      <c r="H48" s="59">
        <v>0.152</v>
      </c>
      <c r="I48" s="72" t="s">
        <v>46</v>
      </c>
      <c r="J48" s="73">
        <v>450476.55</v>
      </c>
      <c r="K48" s="62">
        <v>167885</v>
      </c>
      <c r="L48" s="84">
        <v>282591.55</v>
      </c>
      <c r="M48" s="74">
        <v>0.5</v>
      </c>
      <c r="N48" s="75">
        <v>0</v>
      </c>
      <c r="O48" s="75">
        <v>0</v>
      </c>
      <c r="P48" s="75">
        <v>0</v>
      </c>
      <c r="Q48" s="76">
        <v>0</v>
      </c>
      <c r="R48" s="76">
        <v>167885</v>
      </c>
      <c r="S48" s="23"/>
      <c r="T48" s="23"/>
      <c r="U48" s="23"/>
      <c r="V48" s="16"/>
      <c r="W48" s="23"/>
      <c r="X48" s="1" t="b">
        <f t="shared" si="9"/>
        <v>1</v>
      </c>
      <c r="Y48" s="2">
        <f t="shared" si="1"/>
        <v>0.37269999999999998</v>
      </c>
      <c r="Z48" s="1" t="b">
        <f t="shared" si="2"/>
        <v>0</v>
      </c>
      <c r="AA48" s="1" t="b">
        <f t="shared" si="3"/>
        <v>1</v>
      </c>
    </row>
    <row r="49" spans="1:27" ht="56.25" x14ac:dyDescent="0.2">
      <c r="A49" s="85">
        <v>47</v>
      </c>
      <c r="B49" s="86" t="s">
        <v>154</v>
      </c>
      <c r="C49" s="87"/>
      <c r="D49" s="88" t="s">
        <v>52</v>
      </c>
      <c r="E49" s="89" t="s">
        <v>53</v>
      </c>
      <c r="F49" s="90" t="s">
        <v>155</v>
      </c>
      <c r="G49" s="91" t="s">
        <v>18</v>
      </c>
      <c r="H49" s="92"/>
      <c r="I49" s="93" t="s">
        <v>50</v>
      </c>
      <c r="J49" s="94"/>
      <c r="K49" s="95"/>
      <c r="L49" s="96"/>
      <c r="M49" s="97">
        <v>0.7</v>
      </c>
      <c r="N49" s="98"/>
      <c r="O49" s="98"/>
      <c r="P49" s="98"/>
      <c r="Q49" s="99"/>
      <c r="R49" s="99"/>
      <c r="S49" s="16"/>
      <c r="T49" s="23"/>
      <c r="U49" s="23"/>
      <c r="V49" s="16"/>
      <c r="W49" s="23"/>
      <c r="X49" s="1" t="b">
        <f t="shared" si="9"/>
        <v>1</v>
      </c>
      <c r="Y49" s="2" t="e">
        <f t="shared" si="1"/>
        <v>#DIV/0!</v>
      </c>
      <c r="Z49" s="1" t="e">
        <f t="shared" si="2"/>
        <v>#DIV/0!</v>
      </c>
      <c r="AA49" s="1" t="b">
        <f t="shared" si="3"/>
        <v>1</v>
      </c>
    </row>
    <row r="50" spans="1:27" ht="45" x14ac:dyDescent="0.2">
      <c r="A50" s="52">
        <v>48</v>
      </c>
      <c r="B50" s="100" t="s">
        <v>156</v>
      </c>
      <c r="C50" s="67"/>
      <c r="D50" s="68" t="s">
        <v>144</v>
      </c>
      <c r="E50" s="69" t="s">
        <v>145</v>
      </c>
      <c r="F50" s="70" t="s">
        <v>157</v>
      </c>
      <c r="G50" s="71" t="s">
        <v>45</v>
      </c>
      <c r="H50" s="59"/>
      <c r="I50" s="72" t="s">
        <v>147</v>
      </c>
      <c r="J50" s="73"/>
      <c r="K50" s="62"/>
      <c r="L50" s="84"/>
      <c r="M50" s="74">
        <v>0.6</v>
      </c>
      <c r="N50" s="75"/>
      <c r="O50" s="75"/>
      <c r="P50" s="75"/>
      <c r="Q50" s="76"/>
      <c r="R50" s="76"/>
      <c r="S50" s="23"/>
      <c r="T50" s="23"/>
      <c r="U50" s="23"/>
      <c r="V50" s="16"/>
      <c r="W50" s="23"/>
      <c r="X50" s="1" t="b">
        <f t="shared" si="9"/>
        <v>1</v>
      </c>
      <c r="Y50" s="2" t="e">
        <f t="shared" si="1"/>
        <v>#DIV/0!</v>
      </c>
      <c r="Z50" s="1" t="e">
        <f t="shared" si="2"/>
        <v>#DIV/0!</v>
      </c>
      <c r="AA50" s="1" t="b">
        <f t="shared" si="3"/>
        <v>1</v>
      </c>
    </row>
    <row r="51" spans="1:27" ht="22.5" x14ac:dyDescent="0.2">
      <c r="A51" s="52">
        <v>49</v>
      </c>
      <c r="B51" s="53" t="s">
        <v>158</v>
      </c>
      <c r="C51" s="54" t="s">
        <v>36</v>
      </c>
      <c r="D51" s="55" t="s">
        <v>144</v>
      </c>
      <c r="E51" s="56" t="s">
        <v>145</v>
      </c>
      <c r="F51" s="57" t="s">
        <v>159</v>
      </c>
      <c r="G51" s="58" t="s">
        <v>45</v>
      </c>
      <c r="H51" s="101">
        <v>1.3320000000000001</v>
      </c>
      <c r="I51" s="60" t="s">
        <v>147</v>
      </c>
      <c r="J51" s="61">
        <v>1757566.24</v>
      </c>
      <c r="K51" s="62">
        <v>1054539</v>
      </c>
      <c r="L51" s="102">
        <v>703027.24</v>
      </c>
      <c r="M51" s="63">
        <v>0.6</v>
      </c>
      <c r="N51" s="64">
        <v>0</v>
      </c>
      <c r="O51" s="64">
        <v>0</v>
      </c>
      <c r="P51" s="64">
        <v>0</v>
      </c>
      <c r="Q51" s="65">
        <v>0</v>
      </c>
      <c r="R51" s="65">
        <f>K51</f>
        <v>1054539</v>
      </c>
      <c r="S51" s="23"/>
      <c r="T51" s="23"/>
      <c r="U51" s="23"/>
      <c r="V51" s="16"/>
      <c r="W51" s="23"/>
      <c r="X51" s="1" t="b">
        <f t="shared" si="9"/>
        <v>1</v>
      </c>
      <c r="Y51" s="2">
        <f t="shared" si="1"/>
        <v>0.6</v>
      </c>
      <c r="Z51" s="1" t="b">
        <f t="shared" si="2"/>
        <v>1</v>
      </c>
      <c r="AA51" s="1" t="b">
        <f t="shared" si="3"/>
        <v>1</v>
      </c>
    </row>
    <row r="52" spans="1:27" ht="56.25" x14ac:dyDescent="0.2">
      <c r="A52" s="52">
        <v>50</v>
      </c>
      <c r="B52" s="103" t="s">
        <v>160</v>
      </c>
      <c r="C52" s="54"/>
      <c r="D52" s="55" t="s">
        <v>69</v>
      </c>
      <c r="E52" s="56" t="s">
        <v>70</v>
      </c>
      <c r="F52" s="57" t="s">
        <v>161</v>
      </c>
      <c r="G52" s="58" t="s">
        <v>45</v>
      </c>
      <c r="H52" s="101"/>
      <c r="I52" s="60" t="s">
        <v>62</v>
      </c>
      <c r="J52" s="61"/>
      <c r="K52" s="62"/>
      <c r="L52" s="102"/>
      <c r="M52" s="63">
        <v>0.6</v>
      </c>
      <c r="N52" s="64"/>
      <c r="O52" s="64"/>
      <c r="P52" s="64"/>
      <c r="Q52" s="65"/>
      <c r="R52" s="65"/>
      <c r="S52" s="23"/>
      <c r="T52" s="23"/>
      <c r="U52" s="23"/>
      <c r="V52" s="16"/>
      <c r="W52" s="23"/>
      <c r="X52" s="1" t="b">
        <f t="shared" si="9"/>
        <v>1</v>
      </c>
      <c r="Y52" s="2" t="e">
        <f t="shared" si="1"/>
        <v>#DIV/0!</v>
      </c>
      <c r="Z52" s="1" t="e">
        <f t="shared" si="2"/>
        <v>#DIV/0!</v>
      </c>
      <c r="AA52" s="1" t="b">
        <f t="shared" si="3"/>
        <v>1</v>
      </c>
    </row>
    <row r="53" spans="1:27" ht="45" x14ac:dyDescent="0.2">
      <c r="A53" s="52">
        <v>51</v>
      </c>
      <c r="B53" s="103" t="s">
        <v>162</v>
      </c>
      <c r="C53" s="54"/>
      <c r="D53" s="55" t="s">
        <v>144</v>
      </c>
      <c r="E53" s="56" t="s">
        <v>145</v>
      </c>
      <c r="F53" s="57" t="s">
        <v>163</v>
      </c>
      <c r="G53" s="58" t="s">
        <v>45</v>
      </c>
      <c r="H53" s="101"/>
      <c r="I53" s="60" t="s">
        <v>147</v>
      </c>
      <c r="J53" s="61"/>
      <c r="K53" s="62"/>
      <c r="L53" s="102"/>
      <c r="M53" s="63">
        <v>0.6</v>
      </c>
      <c r="N53" s="64"/>
      <c r="O53" s="64"/>
      <c r="P53" s="64"/>
      <c r="Q53" s="65"/>
      <c r="R53" s="65"/>
      <c r="S53" s="23"/>
      <c r="T53" s="23"/>
      <c r="U53" s="23"/>
      <c r="V53" s="16"/>
      <c r="W53" s="23"/>
      <c r="X53" s="1" t="b">
        <f t="shared" si="9"/>
        <v>1</v>
      </c>
      <c r="Y53" s="2" t="e">
        <f t="shared" si="1"/>
        <v>#DIV/0!</v>
      </c>
      <c r="Z53" s="1" t="e">
        <f t="shared" si="2"/>
        <v>#DIV/0!</v>
      </c>
      <c r="AA53" s="1" t="b">
        <f t="shared" si="3"/>
        <v>1</v>
      </c>
    </row>
    <row r="54" spans="1:27" ht="33.75" x14ac:dyDescent="0.2">
      <c r="A54" s="52">
        <v>52</v>
      </c>
      <c r="B54" s="53" t="s">
        <v>164</v>
      </c>
      <c r="C54" s="54" t="s">
        <v>36</v>
      </c>
      <c r="D54" s="55" t="s">
        <v>56</v>
      </c>
      <c r="E54" s="56" t="s">
        <v>57</v>
      </c>
      <c r="F54" s="57" t="s">
        <v>165</v>
      </c>
      <c r="G54" s="58" t="s">
        <v>26</v>
      </c>
      <c r="H54" s="101">
        <v>0.995</v>
      </c>
      <c r="I54" s="60" t="s">
        <v>59</v>
      </c>
      <c r="J54" s="61">
        <v>887563.7</v>
      </c>
      <c r="K54" s="62">
        <v>621294</v>
      </c>
      <c r="L54" s="102">
        <v>266269.7</v>
      </c>
      <c r="M54" s="63">
        <v>0.7</v>
      </c>
      <c r="N54" s="64">
        <v>0</v>
      </c>
      <c r="O54" s="64">
        <v>0</v>
      </c>
      <c r="P54" s="64">
        <v>0</v>
      </c>
      <c r="Q54" s="65">
        <v>0</v>
      </c>
      <c r="R54" s="65">
        <f>K54</f>
        <v>621294</v>
      </c>
      <c r="S54" s="23"/>
      <c r="T54" s="23"/>
      <c r="U54" s="23"/>
      <c r="V54" s="16"/>
      <c r="W54" s="23"/>
      <c r="X54" s="1" t="b">
        <f t="shared" si="9"/>
        <v>1</v>
      </c>
      <c r="Y54" s="2">
        <f t="shared" si="1"/>
        <v>0.7</v>
      </c>
      <c r="Z54" s="1" t="b">
        <f t="shared" si="2"/>
        <v>1</v>
      </c>
      <c r="AA54" s="1" t="b">
        <f t="shared" si="3"/>
        <v>1</v>
      </c>
    </row>
    <row r="55" spans="1:27" ht="22.5" x14ac:dyDescent="0.2">
      <c r="A55" s="52">
        <v>53</v>
      </c>
      <c r="B55" s="53" t="s">
        <v>166</v>
      </c>
      <c r="C55" s="54" t="s">
        <v>36</v>
      </c>
      <c r="D55" s="55" t="s">
        <v>91</v>
      </c>
      <c r="E55" s="56" t="s">
        <v>92</v>
      </c>
      <c r="F55" s="57" t="s">
        <v>167</v>
      </c>
      <c r="G55" s="58" t="s">
        <v>26</v>
      </c>
      <c r="H55" s="101">
        <v>0.83</v>
      </c>
      <c r="I55" s="60" t="s">
        <v>94</v>
      </c>
      <c r="J55" s="61">
        <v>551643.31999999995</v>
      </c>
      <c r="K55" s="62">
        <v>386150</v>
      </c>
      <c r="L55" s="102">
        <v>165493.32</v>
      </c>
      <c r="M55" s="63">
        <v>0.7</v>
      </c>
      <c r="N55" s="64">
        <v>0</v>
      </c>
      <c r="O55" s="64">
        <v>0</v>
      </c>
      <c r="P55" s="64">
        <v>0</v>
      </c>
      <c r="Q55" s="65">
        <v>0</v>
      </c>
      <c r="R55" s="65">
        <f>K55</f>
        <v>386150</v>
      </c>
      <c r="S55" s="23"/>
      <c r="T55" s="23"/>
      <c r="U55" s="23"/>
      <c r="V55" s="16"/>
      <c r="W55" s="23"/>
      <c r="X55" s="1" t="b">
        <f t="shared" si="9"/>
        <v>1</v>
      </c>
      <c r="Y55" s="2">
        <f t="shared" si="1"/>
        <v>0.7</v>
      </c>
      <c r="Z55" s="1" t="b">
        <f t="shared" si="2"/>
        <v>1</v>
      </c>
      <c r="AA55" s="1" t="b">
        <f t="shared" si="3"/>
        <v>1</v>
      </c>
    </row>
    <row r="56" spans="1:27" ht="45" x14ac:dyDescent="0.2">
      <c r="A56" s="52">
        <v>54</v>
      </c>
      <c r="B56" s="103" t="s">
        <v>168</v>
      </c>
      <c r="C56" s="54"/>
      <c r="D56" s="55" t="s">
        <v>73</v>
      </c>
      <c r="E56" s="56" t="s">
        <v>74</v>
      </c>
      <c r="F56" s="57" t="s">
        <v>169</v>
      </c>
      <c r="G56" s="58" t="s">
        <v>26</v>
      </c>
      <c r="H56" s="101"/>
      <c r="I56" s="60" t="s">
        <v>170</v>
      </c>
      <c r="J56" s="61"/>
      <c r="K56" s="62"/>
      <c r="L56" s="102"/>
      <c r="M56" s="63">
        <v>0.6</v>
      </c>
      <c r="N56" s="64"/>
      <c r="O56" s="64"/>
      <c r="P56" s="64"/>
      <c r="Q56" s="65"/>
      <c r="R56" s="65"/>
      <c r="S56" s="23"/>
      <c r="T56" s="23"/>
      <c r="U56" s="23"/>
      <c r="V56" s="16"/>
      <c r="W56" s="23"/>
      <c r="X56" s="1" t="b">
        <f t="shared" si="9"/>
        <v>1</v>
      </c>
      <c r="Y56" s="2" t="e">
        <f t="shared" si="1"/>
        <v>#DIV/0!</v>
      </c>
      <c r="Z56" s="1" t="e">
        <f t="shared" si="2"/>
        <v>#DIV/0!</v>
      </c>
      <c r="AA56" s="1" t="b">
        <f t="shared" si="3"/>
        <v>1</v>
      </c>
    </row>
    <row r="57" spans="1:27" ht="45" x14ac:dyDescent="0.2">
      <c r="A57" s="52">
        <v>55</v>
      </c>
      <c r="B57" s="103" t="s">
        <v>171</v>
      </c>
      <c r="C57" s="54"/>
      <c r="D57" s="55" t="s">
        <v>91</v>
      </c>
      <c r="E57" s="56" t="s">
        <v>92</v>
      </c>
      <c r="F57" s="57" t="s">
        <v>172</v>
      </c>
      <c r="G57" s="58" t="s">
        <v>26</v>
      </c>
      <c r="H57" s="101"/>
      <c r="I57" s="60" t="s">
        <v>94</v>
      </c>
      <c r="J57" s="61"/>
      <c r="K57" s="62"/>
      <c r="L57" s="102"/>
      <c r="M57" s="63">
        <v>0.7</v>
      </c>
      <c r="N57" s="64"/>
      <c r="O57" s="64"/>
      <c r="P57" s="64"/>
      <c r="Q57" s="65"/>
      <c r="R57" s="65"/>
      <c r="S57" s="23"/>
      <c r="T57" s="23"/>
      <c r="U57" s="23"/>
      <c r="V57" s="16"/>
      <c r="W57" s="23"/>
      <c r="X57" s="1" t="b">
        <f t="shared" si="9"/>
        <v>1</v>
      </c>
      <c r="Y57" s="2" t="e">
        <f t="shared" si="1"/>
        <v>#DIV/0!</v>
      </c>
      <c r="Z57" s="1" t="e">
        <f t="shared" si="2"/>
        <v>#DIV/0!</v>
      </c>
      <c r="AA57" s="1" t="b">
        <f t="shared" si="3"/>
        <v>1</v>
      </c>
    </row>
    <row r="58" spans="1:27" ht="45" x14ac:dyDescent="0.2">
      <c r="A58" s="52">
        <v>56</v>
      </c>
      <c r="B58" s="103" t="s">
        <v>173</v>
      </c>
      <c r="C58" s="54"/>
      <c r="D58" s="55" t="s">
        <v>144</v>
      </c>
      <c r="E58" s="56" t="s">
        <v>145</v>
      </c>
      <c r="F58" s="57" t="s">
        <v>174</v>
      </c>
      <c r="G58" s="58" t="s">
        <v>45</v>
      </c>
      <c r="H58" s="101"/>
      <c r="I58" s="60" t="s">
        <v>147</v>
      </c>
      <c r="J58" s="61"/>
      <c r="K58" s="62"/>
      <c r="L58" s="102"/>
      <c r="M58" s="63">
        <v>0.6</v>
      </c>
      <c r="N58" s="64"/>
      <c r="O58" s="64"/>
      <c r="P58" s="64"/>
      <c r="Q58" s="65"/>
      <c r="R58" s="65"/>
      <c r="S58" s="23"/>
      <c r="T58" s="23"/>
      <c r="U58" s="23"/>
      <c r="V58" s="16"/>
      <c r="W58" s="23"/>
      <c r="X58" s="1" t="b">
        <f t="shared" si="9"/>
        <v>1</v>
      </c>
      <c r="Y58" s="2" t="e">
        <f t="shared" si="1"/>
        <v>#DIV/0!</v>
      </c>
      <c r="Z58" s="1" t="e">
        <f t="shared" si="2"/>
        <v>#DIV/0!</v>
      </c>
      <c r="AA58" s="1" t="b">
        <f t="shared" si="3"/>
        <v>1</v>
      </c>
    </row>
    <row r="59" spans="1:27" ht="22.5" x14ac:dyDescent="0.2">
      <c r="A59" s="52">
        <v>57</v>
      </c>
      <c r="B59" s="103" t="s">
        <v>175</v>
      </c>
      <c r="C59" s="54" t="s">
        <v>36</v>
      </c>
      <c r="D59" s="55" t="s">
        <v>32</v>
      </c>
      <c r="E59" s="56" t="s">
        <v>119</v>
      </c>
      <c r="F59" s="57" t="s">
        <v>176</v>
      </c>
      <c r="G59" s="58" t="s">
        <v>26</v>
      </c>
      <c r="H59" s="101">
        <v>0.215</v>
      </c>
      <c r="I59" s="60" t="s">
        <v>46</v>
      </c>
      <c r="J59" s="61">
        <v>674670.38</v>
      </c>
      <c r="K59" s="62">
        <v>539736</v>
      </c>
      <c r="L59" s="102">
        <v>134934.38</v>
      </c>
      <c r="M59" s="63">
        <v>0.8</v>
      </c>
      <c r="N59" s="64">
        <v>0</v>
      </c>
      <c r="O59" s="64">
        <v>0</v>
      </c>
      <c r="P59" s="64">
        <v>0</v>
      </c>
      <c r="Q59" s="65">
        <v>0</v>
      </c>
      <c r="R59" s="65">
        <f>K59</f>
        <v>539736</v>
      </c>
      <c r="S59" s="23"/>
      <c r="T59" s="23"/>
      <c r="U59" s="23"/>
      <c r="V59" s="16"/>
      <c r="W59" s="23"/>
      <c r="X59" s="1" t="b">
        <f t="shared" si="9"/>
        <v>1</v>
      </c>
      <c r="Y59" s="2">
        <f t="shared" si="1"/>
        <v>0.8</v>
      </c>
      <c r="Z59" s="1" t="b">
        <f t="shared" si="2"/>
        <v>1</v>
      </c>
      <c r="AA59" s="1" t="b">
        <f t="shared" si="3"/>
        <v>1</v>
      </c>
    </row>
    <row r="60" spans="1:27" ht="33.75" x14ac:dyDescent="0.2">
      <c r="A60" s="85">
        <v>58</v>
      </c>
      <c r="B60" s="104" t="s">
        <v>177</v>
      </c>
      <c r="C60" s="105" t="s">
        <v>48</v>
      </c>
      <c r="D60" s="106" t="s">
        <v>15</v>
      </c>
      <c r="E60" s="107" t="s">
        <v>16</v>
      </c>
      <c r="F60" s="108" t="s">
        <v>178</v>
      </c>
      <c r="G60" s="109" t="s">
        <v>18</v>
      </c>
      <c r="H60" s="110">
        <v>3.5249999999999999</v>
      </c>
      <c r="I60" s="111" t="s">
        <v>179</v>
      </c>
      <c r="J60" s="112">
        <v>7260668.7199999997</v>
      </c>
      <c r="K60" s="95">
        <v>4356401</v>
      </c>
      <c r="L60" s="113">
        <f t="shared" ref="L60:L62" si="11">J60-K60</f>
        <v>2904267.7199999997</v>
      </c>
      <c r="M60" s="114">
        <v>0.6</v>
      </c>
      <c r="N60" s="115">
        <v>0</v>
      </c>
      <c r="O60" s="115">
        <v>0</v>
      </c>
      <c r="P60" s="115">
        <v>0</v>
      </c>
      <c r="Q60" s="116">
        <v>0</v>
      </c>
      <c r="R60" s="99">
        <v>64575</v>
      </c>
      <c r="S60" s="117">
        <v>64575</v>
      </c>
      <c r="T60" s="117">
        <v>2400000</v>
      </c>
      <c r="U60" s="117">
        <v>1827251</v>
      </c>
      <c r="V60" s="16"/>
      <c r="W60" s="23"/>
      <c r="X60" s="1" t="b">
        <f t="shared" si="9"/>
        <v>1</v>
      </c>
      <c r="Y60" s="2">
        <f t="shared" si="1"/>
        <v>0.6</v>
      </c>
      <c r="Z60" s="1" t="b">
        <f t="shared" si="2"/>
        <v>1</v>
      </c>
      <c r="AA60" s="1" t="b">
        <f t="shared" si="3"/>
        <v>1</v>
      </c>
    </row>
    <row r="61" spans="1:27" ht="22.5" x14ac:dyDescent="0.2">
      <c r="A61" s="85">
        <v>59</v>
      </c>
      <c r="B61" s="104" t="s">
        <v>180</v>
      </c>
      <c r="C61" s="105" t="s">
        <v>48</v>
      </c>
      <c r="D61" s="106" t="s">
        <v>15</v>
      </c>
      <c r="E61" s="107" t="s">
        <v>16</v>
      </c>
      <c r="F61" s="108" t="s">
        <v>181</v>
      </c>
      <c r="G61" s="109" t="s">
        <v>26</v>
      </c>
      <c r="H61" s="110">
        <v>2.968</v>
      </c>
      <c r="I61" s="111" t="s">
        <v>179</v>
      </c>
      <c r="J61" s="112">
        <v>9985631.4499999993</v>
      </c>
      <c r="K61" s="95">
        <v>5991378</v>
      </c>
      <c r="L61" s="113">
        <f t="shared" si="11"/>
        <v>3994253.4499999993</v>
      </c>
      <c r="M61" s="114">
        <v>0.6</v>
      </c>
      <c r="N61" s="115">
        <v>0</v>
      </c>
      <c r="O61" s="115">
        <v>0</v>
      </c>
      <c r="P61" s="115">
        <v>0</v>
      </c>
      <c r="Q61" s="116">
        <v>0</v>
      </c>
      <c r="R61" s="116">
        <v>114390</v>
      </c>
      <c r="S61" s="118">
        <v>114390</v>
      </c>
      <c r="T61" s="118">
        <v>2880000</v>
      </c>
      <c r="U61" s="118">
        <v>2882598</v>
      </c>
      <c r="V61" s="16"/>
      <c r="W61" s="23"/>
      <c r="X61" s="1" t="b">
        <f t="shared" si="9"/>
        <v>1</v>
      </c>
      <c r="Y61" s="2">
        <f t="shared" si="1"/>
        <v>0.6</v>
      </c>
      <c r="Z61" s="1" t="b">
        <f t="shared" si="2"/>
        <v>1</v>
      </c>
      <c r="AA61" s="1" t="b">
        <f t="shared" si="3"/>
        <v>1</v>
      </c>
    </row>
    <row r="62" spans="1:27" ht="27.75" customHeight="1" x14ac:dyDescent="0.2">
      <c r="A62" s="52">
        <v>60</v>
      </c>
      <c r="B62" s="53" t="s">
        <v>182</v>
      </c>
      <c r="C62" s="54" t="s">
        <v>36</v>
      </c>
      <c r="D62" s="55" t="s">
        <v>56</v>
      </c>
      <c r="E62" s="56" t="s">
        <v>57</v>
      </c>
      <c r="F62" s="57" t="s">
        <v>183</v>
      </c>
      <c r="G62" s="58" t="s">
        <v>45</v>
      </c>
      <c r="H62" s="101">
        <v>2.38</v>
      </c>
      <c r="I62" s="60" t="s">
        <v>59</v>
      </c>
      <c r="J62" s="61">
        <v>1359715.8</v>
      </c>
      <c r="K62" s="62">
        <f>951801</f>
        <v>951801</v>
      </c>
      <c r="L62" s="102">
        <f t="shared" si="11"/>
        <v>407914.80000000005</v>
      </c>
      <c r="M62" s="63">
        <v>0.7</v>
      </c>
      <c r="N62" s="64">
        <v>0</v>
      </c>
      <c r="O62" s="64">
        <v>0</v>
      </c>
      <c r="P62" s="64">
        <v>0</v>
      </c>
      <c r="Q62" s="65">
        <v>0</v>
      </c>
      <c r="R62" s="65">
        <f>K62</f>
        <v>951801</v>
      </c>
      <c r="S62" s="118"/>
      <c r="T62" s="118"/>
      <c r="U62" s="118"/>
      <c r="V62" s="16"/>
      <c r="W62" s="23"/>
      <c r="X62" s="1" t="b">
        <f t="shared" si="9"/>
        <v>1</v>
      </c>
      <c r="Y62" s="2">
        <f t="shared" si="1"/>
        <v>0.7</v>
      </c>
      <c r="Z62" s="1" t="b">
        <f t="shared" si="2"/>
        <v>1</v>
      </c>
      <c r="AA62" s="1" t="b">
        <f t="shared" si="3"/>
        <v>1</v>
      </c>
    </row>
    <row r="63" spans="1:27" ht="56.25" x14ac:dyDescent="0.2">
      <c r="A63" s="52">
        <v>61</v>
      </c>
      <c r="B63" s="103" t="s">
        <v>184</v>
      </c>
      <c r="C63" s="54"/>
      <c r="D63" s="55" t="s">
        <v>69</v>
      </c>
      <c r="E63" s="56" t="s">
        <v>70</v>
      </c>
      <c r="F63" s="57" t="s">
        <v>185</v>
      </c>
      <c r="G63" s="58" t="s">
        <v>26</v>
      </c>
      <c r="H63" s="101"/>
      <c r="I63" s="60" t="s">
        <v>62</v>
      </c>
      <c r="J63" s="61"/>
      <c r="K63" s="62"/>
      <c r="L63" s="102"/>
      <c r="M63" s="63">
        <v>0.6</v>
      </c>
      <c r="N63" s="64"/>
      <c r="O63" s="64"/>
      <c r="P63" s="64"/>
      <c r="Q63" s="65"/>
      <c r="R63" s="65"/>
      <c r="S63" s="118"/>
      <c r="T63" s="118"/>
      <c r="U63" s="118"/>
      <c r="V63" s="16"/>
      <c r="W63" s="23"/>
      <c r="X63" s="1" t="b">
        <f t="shared" si="9"/>
        <v>1</v>
      </c>
      <c r="Y63" s="2" t="e">
        <f t="shared" si="1"/>
        <v>#DIV/0!</v>
      </c>
      <c r="Z63" s="1" t="e">
        <f t="shared" si="2"/>
        <v>#DIV/0!</v>
      </c>
      <c r="AA63" s="1" t="b">
        <f t="shared" si="3"/>
        <v>1</v>
      </c>
    </row>
    <row r="64" spans="1:27" ht="45" x14ac:dyDescent="0.2">
      <c r="A64" s="52">
        <v>62</v>
      </c>
      <c r="B64" s="103" t="s">
        <v>186</v>
      </c>
      <c r="C64" s="54"/>
      <c r="D64" s="55" t="s">
        <v>69</v>
      </c>
      <c r="E64" s="56" t="s">
        <v>70</v>
      </c>
      <c r="F64" s="57" t="s">
        <v>187</v>
      </c>
      <c r="G64" s="58" t="s">
        <v>26</v>
      </c>
      <c r="H64" s="101"/>
      <c r="I64" s="60" t="s">
        <v>62</v>
      </c>
      <c r="J64" s="61"/>
      <c r="K64" s="62"/>
      <c r="L64" s="102"/>
      <c r="M64" s="63">
        <v>0.6</v>
      </c>
      <c r="N64" s="64"/>
      <c r="O64" s="64"/>
      <c r="P64" s="64"/>
      <c r="Q64" s="65"/>
      <c r="R64" s="65"/>
      <c r="S64" s="118"/>
      <c r="T64" s="118"/>
      <c r="U64" s="118"/>
      <c r="V64" s="16"/>
      <c r="W64" s="23"/>
      <c r="X64" s="1" t="b">
        <f t="shared" si="9"/>
        <v>1</v>
      </c>
      <c r="Y64" s="2" t="e">
        <f t="shared" si="1"/>
        <v>#DIV/0!</v>
      </c>
      <c r="Z64" s="1" t="e">
        <f t="shared" si="2"/>
        <v>#DIV/0!</v>
      </c>
      <c r="AA64" s="1" t="b">
        <f t="shared" si="3"/>
        <v>1</v>
      </c>
    </row>
    <row r="65" spans="1:27" ht="22.5" x14ac:dyDescent="0.2">
      <c r="A65" s="52">
        <v>63</v>
      </c>
      <c r="B65" s="53" t="s">
        <v>188</v>
      </c>
      <c r="C65" s="54" t="s">
        <v>36</v>
      </c>
      <c r="D65" s="55" t="s">
        <v>100</v>
      </c>
      <c r="E65" s="56" t="s">
        <v>101</v>
      </c>
      <c r="F65" s="57" t="s">
        <v>189</v>
      </c>
      <c r="G65" s="58" t="s">
        <v>18</v>
      </c>
      <c r="H65" s="101">
        <v>1.2310000000000001</v>
      </c>
      <c r="I65" s="60" t="s">
        <v>103</v>
      </c>
      <c r="J65" s="61">
        <v>4544446</v>
      </c>
      <c r="K65" s="62">
        <f>2272223</f>
        <v>2272223</v>
      </c>
      <c r="L65" s="102">
        <f t="shared" ref="L65" si="12">J65-K65</f>
        <v>2272223</v>
      </c>
      <c r="M65" s="63">
        <v>0.5</v>
      </c>
      <c r="N65" s="64">
        <v>0</v>
      </c>
      <c r="O65" s="64">
        <v>0</v>
      </c>
      <c r="P65" s="64">
        <v>0</v>
      </c>
      <c r="Q65" s="65">
        <v>0</v>
      </c>
      <c r="R65" s="65">
        <f>K65</f>
        <v>2272223</v>
      </c>
      <c r="S65" s="118"/>
      <c r="T65" s="118"/>
      <c r="U65" s="118"/>
      <c r="V65" s="16"/>
      <c r="W65" s="23"/>
      <c r="X65" s="1" t="b">
        <f t="shared" si="9"/>
        <v>1</v>
      </c>
      <c r="Y65" s="2">
        <f t="shared" si="1"/>
        <v>0.5</v>
      </c>
      <c r="Z65" s="1" t="b">
        <f t="shared" si="2"/>
        <v>1</v>
      </c>
      <c r="AA65" s="1" t="b">
        <f t="shared" si="3"/>
        <v>1</v>
      </c>
    </row>
    <row r="66" spans="1:27" ht="45" x14ac:dyDescent="0.2">
      <c r="A66" s="52">
        <v>64</v>
      </c>
      <c r="B66" s="103" t="s">
        <v>190</v>
      </c>
      <c r="C66" s="54"/>
      <c r="D66" s="55" t="s">
        <v>32</v>
      </c>
      <c r="E66" s="56" t="s">
        <v>119</v>
      </c>
      <c r="F66" s="57" t="s">
        <v>191</v>
      </c>
      <c r="G66" s="58" t="s">
        <v>26</v>
      </c>
      <c r="H66" s="101"/>
      <c r="I66" s="60" t="s">
        <v>46</v>
      </c>
      <c r="J66" s="73"/>
      <c r="K66" s="62"/>
      <c r="L66" s="84"/>
      <c r="M66" s="74">
        <v>0.8</v>
      </c>
      <c r="N66" s="75"/>
      <c r="O66" s="75"/>
      <c r="P66" s="75"/>
      <c r="Q66" s="76"/>
      <c r="R66" s="76"/>
      <c r="S66" s="118"/>
      <c r="T66" s="118"/>
      <c r="U66" s="118"/>
      <c r="V66" s="16"/>
      <c r="W66" s="23"/>
      <c r="X66" s="1" t="b">
        <f t="shared" si="9"/>
        <v>1</v>
      </c>
      <c r="Y66" s="2" t="e">
        <f t="shared" si="1"/>
        <v>#DIV/0!</v>
      </c>
      <c r="Z66" s="1" t="e">
        <f t="shared" si="2"/>
        <v>#DIV/0!</v>
      </c>
      <c r="AA66" s="1" t="b">
        <f t="shared" si="3"/>
        <v>1</v>
      </c>
    </row>
    <row r="67" spans="1:27" ht="45" x14ac:dyDescent="0.2">
      <c r="A67" s="52">
        <v>65</v>
      </c>
      <c r="B67" s="103" t="s">
        <v>192</v>
      </c>
      <c r="C67" s="54"/>
      <c r="D67" s="55" t="s">
        <v>32</v>
      </c>
      <c r="E67" s="56" t="s">
        <v>119</v>
      </c>
      <c r="F67" s="57" t="s">
        <v>193</v>
      </c>
      <c r="G67" s="58" t="s">
        <v>26</v>
      </c>
      <c r="H67" s="101"/>
      <c r="I67" s="60" t="s">
        <v>46</v>
      </c>
      <c r="J67" s="61"/>
      <c r="K67" s="62"/>
      <c r="L67" s="102"/>
      <c r="M67" s="63">
        <v>0.8</v>
      </c>
      <c r="N67" s="75"/>
      <c r="O67" s="75"/>
      <c r="P67" s="75"/>
      <c r="Q67" s="76"/>
      <c r="R67" s="76"/>
      <c r="S67" s="118"/>
      <c r="T67" s="118"/>
      <c r="U67" s="118"/>
      <c r="V67" s="16"/>
      <c r="W67" s="23"/>
      <c r="X67" s="1" t="b">
        <f t="shared" si="9"/>
        <v>1</v>
      </c>
      <c r="Y67" s="2" t="e">
        <f t="shared" ref="Y67:Y77" si="13">ROUND(K67/J67,4)</f>
        <v>#DIV/0!</v>
      </c>
      <c r="Z67" s="1" t="e">
        <f t="shared" ref="Z67:Z77" si="14">Y67=M67</f>
        <v>#DIV/0!</v>
      </c>
      <c r="AA67" s="1" t="b">
        <f t="shared" ref="AA67:AA77" si="15">J67=K67+L67</f>
        <v>1</v>
      </c>
    </row>
    <row r="68" spans="1:27" ht="45" x14ac:dyDescent="0.2">
      <c r="A68" s="52">
        <v>66</v>
      </c>
      <c r="B68" s="103" t="s">
        <v>194</v>
      </c>
      <c r="C68" s="54"/>
      <c r="D68" s="55" t="s">
        <v>32</v>
      </c>
      <c r="E68" s="56" t="s">
        <v>119</v>
      </c>
      <c r="F68" s="57" t="s">
        <v>195</v>
      </c>
      <c r="G68" s="58" t="s">
        <v>26</v>
      </c>
      <c r="H68" s="101"/>
      <c r="I68" s="60" t="s">
        <v>46</v>
      </c>
      <c r="J68" s="61"/>
      <c r="K68" s="62"/>
      <c r="L68" s="102"/>
      <c r="M68" s="63">
        <v>0.8</v>
      </c>
      <c r="N68" s="64"/>
      <c r="O68" s="64"/>
      <c r="P68" s="64"/>
      <c r="Q68" s="65"/>
      <c r="R68" s="65"/>
      <c r="S68" s="118"/>
      <c r="T68" s="118"/>
      <c r="U68" s="118"/>
      <c r="V68" s="16"/>
      <c r="W68" s="23"/>
      <c r="X68" s="1" t="b">
        <f t="shared" si="9"/>
        <v>1</v>
      </c>
      <c r="Y68" s="2" t="e">
        <f t="shared" si="13"/>
        <v>#DIV/0!</v>
      </c>
      <c r="Z68" s="1" t="e">
        <f t="shared" si="14"/>
        <v>#DIV/0!</v>
      </c>
      <c r="AA68" s="1" t="b">
        <f t="shared" si="15"/>
        <v>1</v>
      </c>
    </row>
    <row r="69" spans="1:27" ht="45" x14ac:dyDescent="0.2">
      <c r="A69" s="52">
        <v>67</v>
      </c>
      <c r="B69" s="103" t="s">
        <v>196</v>
      </c>
      <c r="C69" s="54"/>
      <c r="D69" s="55" t="s">
        <v>56</v>
      </c>
      <c r="E69" s="56" t="s">
        <v>57</v>
      </c>
      <c r="F69" s="57" t="s">
        <v>197</v>
      </c>
      <c r="G69" s="58" t="s">
        <v>26</v>
      </c>
      <c r="H69" s="101"/>
      <c r="I69" s="60" t="s">
        <v>59</v>
      </c>
      <c r="J69" s="61"/>
      <c r="K69" s="62"/>
      <c r="L69" s="102"/>
      <c r="M69" s="63">
        <v>0.7</v>
      </c>
      <c r="N69" s="64"/>
      <c r="O69" s="64"/>
      <c r="P69" s="64"/>
      <c r="Q69" s="65"/>
      <c r="R69" s="65"/>
      <c r="S69" s="118"/>
      <c r="T69" s="118"/>
      <c r="U69" s="118"/>
      <c r="V69" s="16"/>
      <c r="W69" s="23"/>
      <c r="X69" s="1" t="b">
        <f t="shared" si="9"/>
        <v>1</v>
      </c>
      <c r="Y69" s="2" t="e">
        <f t="shared" si="13"/>
        <v>#DIV/0!</v>
      </c>
      <c r="Z69" s="1" t="e">
        <f t="shared" si="14"/>
        <v>#DIV/0!</v>
      </c>
      <c r="AA69" s="1" t="b">
        <f t="shared" si="15"/>
        <v>1</v>
      </c>
    </row>
    <row r="70" spans="1:27" ht="45" x14ac:dyDescent="0.2">
      <c r="A70" s="52">
        <v>68</v>
      </c>
      <c r="B70" s="103" t="s">
        <v>198</v>
      </c>
      <c r="C70" s="54"/>
      <c r="D70" s="55" t="s">
        <v>15</v>
      </c>
      <c r="E70" s="56">
        <v>2604</v>
      </c>
      <c r="F70" s="57" t="s">
        <v>199</v>
      </c>
      <c r="G70" s="58" t="s">
        <v>18</v>
      </c>
      <c r="H70" s="101"/>
      <c r="I70" s="60" t="s">
        <v>40</v>
      </c>
      <c r="J70" s="61"/>
      <c r="K70" s="62"/>
      <c r="L70" s="102"/>
      <c r="M70" s="63">
        <v>0.6</v>
      </c>
      <c r="N70" s="64"/>
      <c r="O70" s="64"/>
      <c r="P70" s="64"/>
      <c r="Q70" s="65"/>
      <c r="R70" s="65"/>
      <c r="S70" s="118"/>
      <c r="T70" s="118"/>
      <c r="U70" s="118"/>
      <c r="V70" s="16"/>
      <c r="W70" s="23"/>
      <c r="X70" s="1" t="b">
        <f t="shared" si="9"/>
        <v>1</v>
      </c>
      <c r="Y70" s="2" t="e">
        <f t="shared" si="13"/>
        <v>#DIV/0!</v>
      </c>
      <c r="Z70" s="1" t="e">
        <f t="shared" si="14"/>
        <v>#DIV/0!</v>
      </c>
      <c r="AA70" s="1" t="b">
        <f t="shared" si="15"/>
        <v>1</v>
      </c>
    </row>
    <row r="71" spans="1:27" ht="45" x14ac:dyDescent="0.2">
      <c r="A71" s="52">
        <v>69</v>
      </c>
      <c r="B71" s="103" t="s">
        <v>200</v>
      </c>
      <c r="C71" s="54"/>
      <c r="D71" s="55" t="s">
        <v>73</v>
      </c>
      <c r="E71" s="56">
        <v>2601</v>
      </c>
      <c r="F71" s="57" t="s">
        <v>201</v>
      </c>
      <c r="G71" s="58" t="s">
        <v>26</v>
      </c>
      <c r="H71" s="101"/>
      <c r="I71" s="60" t="s">
        <v>76</v>
      </c>
      <c r="J71" s="61"/>
      <c r="K71" s="62"/>
      <c r="L71" s="102"/>
      <c r="M71" s="63">
        <v>0.6</v>
      </c>
      <c r="N71" s="64"/>
      <c r="O71" s="64"/>
      <c r="P71" s="64"/>
      <c r="Q71" s="65"/>
      <c r="R71" s="65"/>
      <c r="S71" s="118"/>
      <c r="T71" s="118"/>
      <c r="U71" s="118"/>
      <c r="V71" s="16"/>
      <c r="W71" s="23"/>
      <c r="X71" s="1" t="b">
        <f t="shared" si="9"/>
        <v>1</v>
      </c>
      <c r="Y71" s="2" t="e">
        <f t="shared" si="13"/>
        <v>#DIV/0!</v>
      </c>
      <c r="Z71" s="1" t="e">
        <f t="shared" si="14"/>
        <v>#DIV/0!</v>
      </c>
      <c r="AA71" s="1" t="b">
        <f t="shared" si="15"/>
        <v>1</v>
      </c>
    </row>
    <row r="72" spans="1:27" ht="45" x14ac:dyDescent="0.2">
      <c r="A72" s="52">
        <v>70</v>
      </c>
      <c r="B72" s="103" t="s">
        <v>202</v>
      </c>
      <c r="C72" s="54"/>
      <c r="D72" s="55" t="s">
        <v>32</v>
      </c>
      <c r="E72" s="56">
        <v>2609</v>
      </c>
      <c r="F72" s="57" t="s">
        <v>203</v>
      </c>
      <c r="G72" s="119" t="s">
        <v>26</v>
      </c>
      <c r="H72" s="120"/>
      <c r="I72" s="121" t="s">
        <v>46</v>
      </c>
      <c r="J72" s="61"/>
      <c r="K72" s="62"/>
      <c r="L72" s="102"/>
      <c r="M72" s="63">
        <v>0.8</v>
      </c>
      <c r="N72" s="64"/>
      <c r="O72" s="64"/>
      <c r="P72" s="64"/>
      <c r="Q72" s="65"/>
      <c r="R72" s="65"/>
      <c r="S72" s="122"/>
      <c r="T72" s="118"/>
      <c r="U72" s="118"/>
      <c r="V72" s="16"/>
      <c r="W72" s="23"/>
      <c r="X72" s="1" t="b">
        <f t="shared" si="9"/>
        <v>1</v>
      </c>
      <c r="Y72" s="2" t="e">
        <f t="shared" si="13"/>
        <v>#DIV/0!</v>
      </c>
      <c r="Z72" s="1" t="e">
        <f t="shared" si="14"/>
        <v>#DIV/0!</v>
      </c>
      <c r="AA72" s="1" t="b">
        <f t="shared" si="15"/>
        <v>1</v>
      </c>
    </row>
    <row r="73" spans="1:27" ht="45" x14ac:dyDescent="0.2">
      <c r="A73" s="85">
        <v>71</v>
      </c>
      <c r="B73" s="123" t="s">
        <v>204</v>
      </c>
      <c r="C73" s="105"/>
      <c r="D73" s="124" t="s">
        <v>15</v>
      </c>
      <c r="E73" s="107">
        <v>2604</v>
      </c>
      <c r="F73" s="108" t="s">
        <v>205</v>
      </c>
      <c r="G73" s="91" t="s">
        <v>26</v>
      </c>
      <c r="H73" s="110"/>
      <c r="I73" s="111" t="s">
        <v>206</v>
      </c>
      <c r="J73" s="112"/>
      <c r="K73" s="95"/>
      <c r="L73" s="113"/>
      <c r="M73" s="114">
        <v>0.6</v>
      </c>
      <c r="N73" s="115"/>
      <c r="O73" s="115"/>
      <c r="P73" s="115"/>
      <c r="Q73" s="116"/>
      <c r="R73" s="116"/>
      <c r="S73" s="118"/>
      <c r="T73" s="118"/>
      <c r="U73" s="118"/>
      <c r="V73" s="16"/>
      <c r="W73" s="23"/>
      <c r="X73" s="1" t="b">
        <f t="shared" si="9"/>
        <v>1</v>
      </c>
      <c r="Y73" s="2" t="e">
        <f t="shared" si="13"/>
        <v>#DIV/0!</v>
      </c>
      <c r="Z73" s="1" t="e">
        <f t="shared" si="14"/>
        <v>#DIV/0!</v>
      </c>
      <c r="AA73" s="1" t="b">
        <f t="shared" si="15"/>
        <v>1</v>
      </c>
    </row>
    <row r="74" spans="1:27" x14ac:dyDescent="0.2">
      <c r="A74" s="144" t="s">
        <v>207</v>
      </c>
      <c r="B74" s="144"/>
      <c r="C74" s="144"/>
      <c r="D74" s="144"/>
      <c r="E74" s="144"/>
      <c r="F74" s="144"/>
      <c r="G74" s="144"/>
      <c r="H74" s="125">
        <f>SUM(H3:H73)</f>
        <v>80.330889999999997</v>
      </c>
      <c r="I74" s="126" t="s">
        <v>208</v>
      </c>
      <c r="J74" s="127">
        <f>SUM(J3:J73)</f>
        <v>158571874.31</v>
      </c>
      <c r="K74" s="127">
        <f>SUM(K3:K73)</f>
        <v>96449434</v>
      </c>
      <c r="L74" s="127">
        <f>SUM(L3:L73)</f>
        <v>62122440.309999987</v>
      </c>
      <c r="M74" s="128" t="s">
        <v>208</v>
      </c>
      <c r="N74" s="127">
        <f t="shared" ref="N74:W74" si="16">SUM(N3:N73)</f>
        <v>0</v>
      </c>
      <c r="O74" s="127">
        <f t="shared" si="16"/>
        <v>0</v>
      </c>
      <c r="P74" s="129">
        <f t="shared" si="16"/>
        <v>0</v>
      </c>
      <c r="Q74" s="129">
        <f t="shared" si="16"/>
        <v>110277</v>
      </c>
      <c r="R74" s="129">
        <f t="shared" si="16"/>
        <v>68017968</v>
      </c>
      <c r="S74" s="129">
        <f t="shared" si="16"/>
        <v>18331340</v>
      </c>
      <c r="T74" s="129">
        <f t="shared" si="16"/>
        <v>5280000</v>
      </c>
      <c r="U74" s="129">
        <f t="shared" si="16"/>
        <v>4709849</v>
      </c>
      <c r="V74" s="129">
        <f t="shared" si="16"/>
        <v>0</v>
      </c>
      <c r="W74" s="129">
        <f t="shared" si="16"/>
        <v>0</v>
      </c>
      <c r="X74" s="1" t="b">
        <f t="shared" si="4"/>
        <v>1</v>
      </c>
      <c r="Y74" s="2">
        <f t="shared" si="13"/>
        <v>0.60819999999999996</v>
      </c>
      <c r="Z74" s="1" t="b">
        <f t="shared" si="14"/>
        <v>0</v>
      </c>
      <c r="AA74" s="1" t="b">
        <f t="shared" si="15"/>
        <v>1</v>
      </c>
    </row>
    <row r="75" spans="1:27" x14ac:dyDescent="0.2">
      <c r="A75" s="145" t="s">
        <v>209</v>
      </c>
      <c r="B75" s="145"/>
      <c r="C75" s="145"/>
      <c r="D75" s="145"/>
      <c r="E75" s="145"/>
      <c r="F75" s="145"/>
      <c r="G75" s="145"/>
      <c r="H75" s="130">
        <f>SUMIF($C$3:$C$73,"K",H3:H73)</f>
        <v>4.6860000000000008</v>
      </c>
      <c r="I75" s="131" t="s">
        <v>208</v>
      </c>
      <c r="J75" s="20">
        <f>SUMIF($C$3:$C$73,"K",J3:J73)</f>
        <v>12584007.49</v>
      </c>
      <c r="K75" s="20">
        <f>SUMIF($C$3:$C$73,"K",K3:K73)</f>
        <v>6932973</v>
      </c>
      <c r="L75" s="20">
        <f>SUMIF($C$3:$C$73,"K",L3:L73)</f>
        <v>5651034.4900000002</v>
      </c>
      <c r="M75" s="132" t="s">
        <v>208</v>
      </c>
      <c r="N75" s="20">
        <f t="shared" ref="N75:W75" si="17">SUMIF($C$3:$C$73,"K",N3:N73)</f>
        <v>0</v>
      </c>
      <c r="O75" s="20">
        <f t="shared" si="17"/>
        <v>0</v>
      </c>
      <c r="P75" s="11">
        <f t="shared" si="17"/>
        <v>0</v>
      </c>
      <c r="Q75" s="11">
        <f t="shared" si="17"/>
        <v>110277</v>
      </c>
      <c r="R75" s="11">
        <f t="shared" si="17"/>
        <v>5352696</v>
      </c>
      <c r="S75" s="11">
        <f t="shared" si="17"/>
        <v>1470000</v>
      </c>
      <c r="T75" s="11">
        <f t="shared" si="17"/>
        <v>0</v>
      </c>
      <c r="U75" s="11">
        <f t="shared" si="17"/>
        <v>0</v>
      </c>
      <c r="V75" s="11">
        <f t="shared" si="17"/>
        <v>0</v>
      </c>
      <c r="W75" s="11">
        <f t="shared" si="17"/>
        <v>0</v>
      </c>
      <c r="X75" s="1" t="b">
        <f t="shared" si="4"/>
        <v>1</v>
      </c>
      <c r="Y75" s="2">
        <f t="shared" si="13"/>
        <v>0.55089999999999995</v>
      </c>
      <c r="Z75" s="1" t="b">
        <f t="shared" si="14"/>
        <v>0</v>
      </c>
      <c r="AA75" s="1" t="b">
        <f t="shared" si="15"/>
        <v>1</v>
      </c>
    </row>
    <row r="76" spans="1:27" x14ac:dyDescent="0.2">
      <c r="A76" s="144" t="s">
        <v>210</v>
      </c>
      <c r="B76" s="144"/>
      <c r="C76" s="144"/>
      <c r="D76" s="144"/>
      <c r="E76" s="144"/>
      <c r="F76" s="144"/>
      <c r="G76" s="144"/>
      <c r="H76" s="125">
        <f>SUMIF($C$3:$C$73,"N",H3:H73)</f>
        <v>60.594890000000007</v>
      </c>
      <c r="I76" s="126" t="s">
        <v>208</v>
      </c>
      <c r="J76" s="127">
        <f>SUMIF($C$3:$C$73,"N",J3:J73)</f>
        <v>98080231.549999997</v>
      </c>
      <c r="K76" s="127">
        <f>SUMIF($C$3:$C$73,"N",K3:K73)</f>
        <v>58881882</v>
      </c>
      <c r="L76" s="127">
        <f>SUMIF($C$3:$C$73,"N",L3:L73)</f>
        <v>39198349.550000004</v>
      </c>
      <c r="M76" s="128" t="s">
        <v>208</v>
      </c>
      <c r="N76" s="127">
        <f t="shared" ref="N76:W76" si="18">SUMIF($C$3:$C$73,"N",N3:N73)</f>
        <v>0</v>
      </c>
      <c r="O76" s="127">
        <f t="shared" si="18"/>
        <v>0</v>
      </c>
      <c r="P76" s="129">
        <f t="shared" si="18"/>
        <v>0</v>
      </c>
      <c r="Q76" s="129">
        <f t="shared" si="18"/>
        <v>0</v>
      </c>
      <c r="R76" s="129">
        <f t="shared" si="18"/>
        <v>58881882</v>
      </c>
      <c r="S76" s="129">
        <f t="shared" si="18"/>
        <v>0</v>
      </c>
      <c r="T76" s="129">
        <f t="shared" si="18"/>
        <v>0</v>
      </c>
      <c r="U76" s="129">
        <f t="shared" si="18"/>
        <v>0</v>
      </c>
      <c r="V76" s="129">
        <f t="shared" si="18"/>
        <v>0</v>
      </c>
      <c r="W76" s="129">
        <f t="shared" si="18"/>
        <v>0</v>
      </c>
      <c r="X76" s="1" t="b">
        <f t="shared" si="4"/>
        <v>1</v>
      </c>
      <c r="Y76" s="2">
        <f t="shared" si="13"/>
        <v>0.60029999999999994</v>
      </c>
      <c r="Z76" s="1" t="b">
        <f t="shared" si="14"/>
        <v>0</v>
      </c>
      <c r="AA76" s="1" t="b">
        <f t="shared" si="15"/>
        <v>1</v>
      </c>
    </row>
    <row r="77" spans="1:27" x14ac:dyDescent="0.2">
      <c r="A77" s="145" t="s">
        <v>211</v>
      </c>
      <c r="B77" s="145"/>
      <c r="C77" s="145"/>
      <c r="D77" s="145"/>
      <c r="E77" s="145"/>
      <c r="F77" s="145"/>
      <c r="G77" s="145"/>
      <c r="H77" s="130">
        <f>SUMIF($C$3:$C$73,"W",H3:H73)</f>
        <v>15.05</v>
      </c>
      <c r="I77" s="131" t="s">
        <v>208</v>
      </c>
      <c r="J77" s="20">
        <f>SUMIF($C$3:$C$73,"W",J3:J73)</f>
        <v>47907635.269999996</v>
      </c>
      <c r="K77" s="20">
        <f>SUMIF($C$3:$C$73,"W",K3:K73)</f>
        <v>30634579</v>
      </c>
      <c r="L77" s="20">
        <f>SUMIF($C$3:$C$73,"W",L3:L73)</f>
        <v>17273056.27</v>
      </c>
      <c r="M77" s="132" t="s">
        <v>208</v>
      </c>
      <c r="N77" s="20">
        <f t="shared" ref="N77:W77" si="19">SUMIF($C$3:$C$73,"W",N3:N73)</f>
        <v>0</v>
      </c>
      <c r="O77" s="20">
        <f t="shared" si="19"/>
        <v>0</v>
      </c>
      <c r="P77" s="11">
        <f t="shared" si="19"/>
        <v>0</v>
      </c>
      <c r="Q77" s="11">
        <f t="shared" si="19"/>
        <v>0</v>
      </c>
      <c r="R77" s="11">
        <f t="shared" si="19"/>
        <v>3783390</v>
      </c>
      <c r="S77" s="11">
        <f t="shared" si="19"/>
        <v>16861340</v>
      </c>
      <c r="T77" s="11">
        <f t="shared" si="19"/>
        <v>5280000</v>
      </c>
      <c r="U77" s="11">
        <f t="shared" si="19"/>
        <v>4709849</v>
      </c>
      <c r="V77" s="11">
        <f t="shared" si="19"/>
        <v>0</v>
      </c>
      <c r="W77" s="11">
        <f t="shared" si="19"/>
        <v>0</v>
      </c>
      <c r="X77" s="1" t="b">
        <f t="shared" si="4"/>
        <v>1</v>
      </c>
      <c r="Y77" s="2">
        <f t="shared" si="13"/>
        <v>0.63949999999999996</v>
      </c>
      <c r="Z77" s="1" t="b">
        <f t="shared" si="14"/>
        <v>0</v>
      </c>
      <c r="AA77" s="1" t="b">
        <f t="shared" si="15"/>
        <v>1</v>
      </c>
    </row>
    <row r="78" spans="1:27" x14ac:dyDescent="0.2">
      <c r="A78" s="133"/>
      <c r="B78" s="133"/>
      <c r="C78" s="133"/>
      <c r="D78" s="133"/>
      <c r="E78" s="133"/>
      <c r="F78" s="133"/>
      <c r="G78" s="133"/>
    </row>
    <row r="79" spans="1:27" x14ac:dyDescent="0.2">
      <c r="A79" s="136" t="s">
        <v>212</v>
      </c>
      <c r="B79" s="136"/>
      <c r="C79" s="136"/>
      <c r="D79" s="136"/>
      <c r="E79" s="136"/>
      <c r="F79" s="136"/>
      <c r="G79" s="136"/>
      <c r="H79" s="137"/>
      <c r="I79" s="137"/>
      <c r="J79" s="138"/>
      <c r="K79" s="137"/>
      <c r="L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</row>
    <row r="80" spans="1:27" x14ac:dyDescent="0.2">
      <c r="A80" s="139" t="s">
        <v>213</v>
      </c>
      <c r="B80" s="139"/>
      <c r="C80" s="139"/>
      <c r="D80" s="139"/>
      <c r="E80" s="139"/>
      <c r="F80" s="139"/>
      <c r="G80" s="139"/>
      <c r="H80" s="137"/>
      <c r="I80" s="137"/>
      <c r="J80" s="140"/>
      <c r="K80" s="137"/>
      <c r="L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</row>
    <row r="81" spans="1:10" x14ac:dyDescent="0.2">
      <c r="A81" s="136" t="s">
        <v>214</v>
      </c>
      <c r="B81" s="133"/>
      <c r="C81" s="133"/>
      <c r="D81" s="133"/>
      <c r="E81" s="133"/>
      <c r="F81" s="133"/>
      <c r="G81" s="133"/>
      <c r="J81" s="141"/>
    </row>
    <row r="82" spans="1:10" x14ac:dyDescent="0.2">
      <c r="A82" s="142" t="s">
        <v>215</v>
      </c>
      <c r="B82" s="133"/>
      <c r="C82" s="133"/>
      <c r="D82" s="133"/>
      <c r="E82" s="133"/>
      <c r="F82" s="133"/>
      <c r="G82" s="133"/>
      <c r="J82" s="141"/>
    </row>
  </sheetData>
  <autoFilter ref="D1:D82" xr:uid="{4EDEED37-F1B2-47B6-8A9B-8465F04F29AE}"/>
  <mergeCells count="18">
    <mergeCell ref="A77:G77"/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  <mergeCell ref="M1:M2"/>
    <mergeCell ref="N1:W1"/>
    <mergeCell ref="A74:G74"/>
    <mergeCell ref="A75:G75"/>
    <mergeCell ref="A76:G76"/>
    <mergeCell ref="K1:K2"/>
    <mergeCell ref="L1:L2"/>
  </mergeCells>
  <conditionalFormatting sqref="B8:B9 B11:B41">
    <cfRule type="expression" dxfId="95" priority="93">
      <formula>$O8="p"</formula>
    </cfRule>
    <cfRule type="expression" dxfId="94" priority="94">
      <formula>$O8="k"</formula>
    </cfRule>
    <cfRule type="expression" dxfId="93" priority="95">
      <formula>$N8="odrzucenie"</formula>
    </cfRule>
    <cfRule type="expression" dxfId="92" priority="96">
      <formula>$N8="rezygnacja"</formula>
    </cfRule>
  </conditionalFormatting>
  <conditionalFormatting sqref="B42">
    <cfRule type="expression" dxfId="91" priority="89">
      <formula>$O42="p"</formula>
    </cfRule>
    <cfRule type="expression" dxfId="90" priority="90">
      <formula>$O42="k"</formula>
    </cfRule>
    <cfRule type="expression" dxfId="89" priority="91">
      <formula>$N42="odrzucenie"</formula>
    </cfRule>
    <cfRule type="expression" dxfId="88" priority="92">
      <formula>$N42="rezygnacja"</formula>
    </cfRule>
  </conditionalFormatting>
  <conditionalFormatting sqref="B43">
    <cfRule type="expression" dxfId="87" priority="85">
      <formula>$O43="p"</formula>
    </cfRule>
    <cfRule type="expression" dxfId="86" priority="86">
      <formula>$O43="k"</formula>
    </cfRule>
    <cfRule type="expression" dxfId="85" priority="87">
      <formula>$N43="odrzucenie"</formula>
    </cfRule>
    <cfRule type="expression" dxfId="84" priority="88">
      <formula>$N43="rezygnacja"</formula>
    </cfRule>
  </conditionalFormatting>
  <conditionalFormatting sqref="B44">
    <cfRule type="expression" dxfId="83" priority="81">
      <formula>$O44="p"</formula>
    </cfRule>
    <cfRule type="expression" dxfId="82" priority="82">
      <formula>$O44="k"</formula>
    </cfRule>
    <cfRule type="expression" dxfId="81" priority="83">
      <formula>$N44="odrzucenie"</formula>
    </cfRule>
    <cfRule type="expression" dxfId="80" priority="84">
      <formula>$N44="rezygnacja"</formula>
    </cfRule>
  </conditionalFormatting>
  <conditionalFormatting sqref="B45 B47:B49">
    <cfRule type="expression" dxfId="79" priority="77">
      <formula>$O45="p"</formula>
    </cfRule>
    <cfRule type="expression" dxfId="78" priority="78">
      <formula>$O45="k"</formula>
    </cfRule>
    <cfRule type="expression" dxfId="77" priority="79">
      <formula>$N45="odrzucenie"</formula>
    </cfRule>
    <cfRule type="expression" dxfId="76" priority="80">
      <formula>$N45="rezygnacja"</formula>
    </cfRule>
  </conditionalFormatting>
  <conditionalFormatting sqref="B46">
    <cfRule type="expression" dxfId="75" priority="73">
      <formula>$O46="p"</formula>
    </cfRule>
    <cfRule type="expression" dxfId="74" priority="74">
      <formula>$O46="k"</formula>
    </cfRule>
    <cfRule type="expression" dxfId="73" priority="75">
      <formula>$N46="odrzucenie"</formula>
    </cfRule>
    <cfRule type="expression" dxfId="72" priority="76">
      <formula>$N46="rezygnacja"</formula>
    </cfRule>
  </conditionalFormatting>
  <conditionalFormatting sqref="B50">
    <cfRule type="expression" dxfId="71" priority="69">
      <formula>$O50="p"</formula>
    </cfRule>
    <cfRule type="expression" dxfId="70" priority="70">
      <formula>$O50="k"</formula>
    </cfRule>
    <cfRule type="expression" dxfId="69" priority="71">
      <formula>$N50="odrzucenie"</formula>
    </cfRule>
    <cfRule type="expression" dxfId="68" priority="72">
      <formula>$N50="rezygnacja"</formula>
    </cfRule>
  </conditionalFormatting>
  <conditionalFormatting sqref="B51:B55">
    <cfRule type="expression" dxfId="67" priority="65">
      <formula>$O51="p"</formula>
    </cfRule>
    <cfRule type="expression" dxfId="66" priority="66">
      <formula>$O51="k"</formula>
    </cfRule>
    <cfRule type="expression" dxfId="65" priority="67">
      <formula>$N51="odrzucenie"</formula>
    </cfRule>
    <cfRule type="expression" dxfId="64" priority="68">
      <formula>$N51="rezygnacja"</formula>
    </cfRule>
  </conditionalFormatting>
  <conditionalFormatting sqref="B56">
    <cfRule type="expression" dxfId="63" priority="61">
      <formula>$O56="p"</formula>
    </cfRule>
    <cfRule type="expression" dxfId="62" priority="62">
      <formula>$O56="k"</formula>
    </cfRule>
    <cfRule type="expression" dxfId="61" priority="63">
      <formula>$N56="odrzucenie"</formula>
    </cfRule>
    <cfRule type="expression" dxfId="60" priority="64">
      <formula>$N56="rezygnacja"</formula>
    </cfRule>
  </conditionalFormatting>
  <conditionalFormatting sqref="B57:B59">
    <cfRule type="expression" dxfId="59" priority="57">
      <formula>$O57="p"</formula>
    </cfRule>
    <cfRule type="expression" dxfId="58" priority="58">
      <formula>$O57="k"</formula>
    </cfRule>
    <cfRule type="expression" dxfId="57" priority="59">
      <formula>$N57="odrzucenie"</formula>
    </cfRule>
    <cfRule type="expression" dxfId="56" priority="60">
      <formula>$N57="rezygnacja"</formula>
    </cfRule>
  </conditionalFormatting>
  <conditionalFormatting sqref="B60">
    <cfRule type="expression" dxfId="55" priority="53">
      <formula>$O60="p"</formula>
    </cfRule>
    <cfRule type="expression" dxfId="54" priority="54">
      <formula>$O60="k"</formula>
    </cfRule>
    <cfRule type="expression" dxfId="53" priority="55">
      <formula>$N60="odrzucenie"</formula>
    </cfRule>
    <cfRule type="expression" dxfId="52" priority="56">
      <formula>$N60="rezygnacja"</formula>
    </cfRule>
  </conditionalFormatting>
  <conditionalFormatting sqref="B61">
    <cfRule type="expression" dxfId="51" priority="49">
      <formula>$O61="p"</formula>
    </cfRule>
    <cfRule type="expression" dxfId="50" priority="50">
      <formula>$O61="k"</formula>
    </cfRule>
    <cfRule type="expression" dxfId="49" priority="51">
      <formula>$N61="odrzucenie"</formula>
    </cfRule>
    <cfRule type="expression" dxfId="48" priority="52">
      <formula>$N61="rezygnacja"</formula>
    </cfRule>
  </conditionalFormatting>
  <conditionalFormatting sqref="B62">
    <cfRule type="expression" dxfId="47" priority="45">
      <formula>$O62="p"</formula>
    </cfRule>
    <cfRule type="expression" dxfId="46" priority="46">
      <formula>$O62="k"</formula>
    </cfRule>
    <cfRule type="expression" dxfId="45" priority="47">
      <formula>$N62="odrzucenie"</formula>
    </cfRule>
    <cfRule type="expression" dxfId="44" priority="48">
      <formula>$N62="rezygnacja"</formula>
    </cfRule>
  </conditionalFormatting>
  <conditionalFormatting sqref="B63">
    <cfRule type="expression" dxfId="43" priority="41">
      <formula>$O63="p"</formula>
    </cfRule>
    <cfRule type="expression" dxfId="42" priority="42">
      <formula>$O63="k"</formula>
    </cfRule>
    <cfRule type="expression" dxfId="41" priority="43">
      <formula>$N63="odrzucenie"</formula>
    </cfRule>
    <cfRule type="expression" dxfId="40" priority="44">
      <formula>$N63="rezygnacja"</formula>
    </cfRule>
  </conditionalFormatting>
  <conditionalFormatting sqref="B64">
    <cfRule type="expression" dxfId="39" priority="37">
      <formula>$O64="p"</formula>
    </cfRule>
    <cfRule type="expression" dxfId="38" priority="38">
      <formula>$O64="k"</formula>
    </cfRule>
    <cfRule type="expression" dxfId="37" priority="39">
      <formula>$N64="odrzucenie"</formula>
    </cfRule>
    <cfRule type="expression" dxfId="36" priority="40">
      <formula>$N64="rezygnacja"</formula>
    </cfRule>
  </conditionalFormatting>
  <conditionalFormatting sqref="B65">
    <cfRule type="expression" dxfId="35" priority="33">
      <formula>$O65="p"</formula>
    </cfRule>
    <cfRule type="expression" dxfId="34" priority="34">
      <formula>$O65="k"</formula>
    </cfRule>
    <cfRule type="expression" dxfId="33" priority="35">
      <formula>$N65="odrzucenie"</formula>
    </cfRule>
    <cfRule type="expression" dxfId="32" priority="36">
      <formula>$N65="rezygnacja"</formula>
    </cfRule>
  </conditionalFormatting>
  <conditionalFormatting sqref="B66">
    <cfRule type="expression" dxfId="31" priority="29">
      <formula>$O66="p"</formula>
    </cfRule>
    <cfRule type="expression" dxfId="30" priority="30">
      <formula>$O66="k"</formula>
    </cfRule>
    <cfRule type="expression" dxfId="29" priority="31">
      <formula>$N66="odrzucenie"</formula>
    </cfRule>
    <cfRule type="expression" dxfId="28" priority="32">
      <formula>$N66="rezygnacja"</formula>
    </cfRule>
  </conditionalFormatting>
  <conditionalFormatting sqref="B67">
    <cfRule type="expression" dxfId="27" priority="25">
      <formula>$O67="p"</formula>
    </cfRule>
    <cfRule type="expression" dxfId="26" priority="26">
      <formula>$O67="k"</formula>
    </cfRule>
    <cfRule type="expression" dxfId="25" priority="27">
      <formula>$N67="odrzucenie"</formula>
    </cfRule>
    <cfRule type="expression" dxfId="24" priority="28">
      <formula>$N67="rezygnacja"</formula>
    </cfRule>
  </conditionalFormatting>
  <conditionalFormatting sqref="B68">
    <cfRule type="expression" dxfId="23" priority="21">
      <formula>$O68="p"</formula>
    </cfRule>
    <cfRule type="expression" dxfId="22" priority="22">
      <formula>$O68="k"</formula>
    </cfRule>
    <cfRule type="expression" dxfId="21" priority="23">
      <formula>$N68="odrzucenie"</formula>
    </cfRule>
    <cfRule type="expression" dxfId="20" priority="24">
      <formula>$N68="rezygnacja"</formula>
    </cfRule>
  </conditionalFormatting>
  <conditionalFormatting sqref="B69">
    <cfRule type="expression" dxfId="19" priority="17">
      <formula>$O69="p"</formula>
    </cfRule>
    <cfRule type="expression" dxfId="18" priority="18">
      <formula>$O69="k"</formula>
    </cfRule>
    <cfRule type="expression" dxfId="17" priority="19">
      <formula>$N69="odrzucenie"</formula>
    </cfRule>
    <cfRule type="expression" dxfId="16" priority="20">
      <formula>$N69="rezygnacja"</formula>
    </cfRule>
  </conditionalFormatting>
  <conditionalFormatting sqref="B70">
    <cfRule type="expression" dxfId="15" priority="13">
      <formula>$O70="p"</formula>
    </cfRule>
    <cfRule type="expression" dxfId="14" priority="14">
      <formula>$O70="k"</formula>
    </cfRule>
    <cfRule type="expression" dxfId="13" priority="15">
      <formula>$N70="odrzucenie"</formula>
    </cfRule>
    <cfRule type="expression" dxfId="12" priority="16">
      <formula>$N70="rezygnacja"</formula>
    </cfRule>
  </conditionalFormatting>
  <conditionalFormatting sqref="B71">
    <cfRule type="expression" dxfId="11" priority="9">
      <formula>$O71="p"</formula>
    </cfRule>
    <cfRule type="expression" dxfId="10" priority="10">
      <formula>$O71="k"</formula>
    </cfRule>
    <cfRule type="expression" dxfId="9" priority="11">
      <formula>$N71="odrzucenie"</formula>
    </cfRule>
    <cfRule type="expression" dxfId="8" priority="12">
      <formula>$N71="rezygnacja"</formula>
    </cfRule>
  </conditionalFormatting>
  <conditionalFormatting sqref="B72:B73">
    <cfRule type="expression" dxfId="7" priority="5">
      <formula>$O72="p"</formula>
    </cfRule>
    <cfRule type="expression" dxfId="6" priority="6">
      <formula>$O72="k"</formula>
    </cfRule>
    <cfRule type="expression" dxfId="5" priority="7">
      <formula>$N72="odrzucenie"</formula>
    </cfRule>
    <cfRule type="expression" dxfId="4" priority="8">
      <formula>$N72="rezygnacja"</formula>
    </cfRule>
  </conditionalFormatting>
  <conditionalFormatting sqref="G72:I72 D73">
    <cfRule type="expression" dxfId="3" priority="1">
      <formula>$Q72="p"</formula>
    </cfRule>
    <cfRule type="expression" dxfId="2" priority="2">
      <formula>$Q72="k"</formula>
    </cfRule>
    <cfRule type="expression" dxfId="1" priority="3">
      <formula>$P72="odrzucenie"</formula>
    </cfRule>
    <cfRule type="expression" dxfId="0" priority="4">
      <formula>$P72="rezygnacja"</formula>
    </cfRule>
  </conditionalFormatting>
  <dataValidations count="2">
    <dataValidation type="list" allowBlank="1" showInputMessage="1" showErrorMessage="1" sqref="G72" xr:uid="{818DF21C-B396-47A8-8CE1-ADEDEACA83CA}">
      <formula1>#REF!</formula1>
    </dataValidation>
    <dataValidation type="list" allowBlank="1" showInputMessage="1" showErrorMessage="1" sqref="G3:G71 G73" xr:uid="{104DC9E2-F0B4-4490-AAD6-3F7DCDE0C95F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67" fitToHeight="0" orientation="landscape" r:id="rId1"/>
  <headerFooter>
    <oddHeader>&amp;LWojewództwo Świętokrzyskie - zadania powiatowe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podst</vt:lpstr>
      <vt:lpstr>'pow podst'!Obszar_wydruku</vt:lpstr>
      <vt:lpstr>'pow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2023-12-13T10:40:01Z</dcterms:created>
  <dcterms:modified xsi:type="dcterms:W3CDTF">2023-12-13T10:55:27Z</dcterms:modified>
</cp:coreProperties>
</file>