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Lista A RFRD 2023\Lista zmieniona nr 5 A RFRD 2023\"/>
    </mc:Choice>
  </mc:AlternateContent>
  <xr:revisionPtr revIDLastSave="0" documentId="8_{BE0A4EA2-F04E-43FC-BD9E-8CEBA415E1C7}" xr6:coauthVersionLast="36" xr6:coauthVersionMax="36" xr10:uidLastSave="{00000000-0000-0000-0000-000000000000}"/>
  <bookViews>
    <workbookView xWindow="0" yWindow="0" windowWidth="28800" windowHeight="11625" xr2:uid="{516D1759-0B27-4D50-9CB6-0E77ED6F8BD2}"/>
  </bookViews>
  <sheets>
    <sheet name="gm podst" sheetId="1" r:id="rId1"/>
  </sheets>
  <definedNames>
    <definedName name="_xlnm._FilterDatabase" localSheetId="0" hidden="1">'gm podst'!$A$1:$AB$72</definedName>
    <definedName name="_xlnm.Print_Area" localSheetId="0">'gm podst'!$A$1:$X$90</definedName>
    <definedName name="_xlnm.Print_Titles" localSheetId="0">'gm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5" i="1" l="1"/>
  <c r="AA85" i="1" s="1"/>
  <c r="X85" i="1"/>
  <c r="W85" i="1"/>
  <c r="V85" i="1"/>
  <c r="U85" i="1"/>
  <c r="T85" i="1"/>
  <c r="R85" i="1"/>
  <c r="Q85" i="1"/>
  <c r="P85" i="1"/>
  <c r="O85" i="1"/>
  <c r="L85" i="1"/>
  <c r="Y85" i="1" s="1"/>
  <c r="K85" i="1"/>
  <c r="I85" i="1"/>
  <c r="X84" i="1"/>
  <c r="W84" i="1"/>
  <c r="V84" i="1"/>
  <c r="U84" i="1"/>
  <c r="T84" i="1"/>
  <c r="R84" i="1"/>
  <c r="Q84" i="1"/>
  <c r="P84" i="1"/>
  <c r="O84" i="1"/>
  <c r="K84" i="1"/>
  <c r="I84" i="1"/>
  <c r="AA83" i="1"/>
  <c r="Z83" i="1"/>
  <c r="X83" i="1"/>
  <c r="W83" i="1"/>
  <c r="V83" i="1"/>
  <c r="U83" i="1"/>
  <c r="T83" i="1"/>
  <c r="S83" i="1"/>
  <c r="R83" i="1"/>
  <c r="Q83" i="1"/>
  <c r="P83" i="1"/>
  <c r="O83" i="1"/>
  <c r="L83" i="1"/>
  <c r="Y83" i="1" s="1"/>
  <c r="K83" i="1"/>
  <c r="I83" i="1"/>
  <c r="X82" i="1"/>
  <c r="W82" i="1"/>
  <c r="V82" i="1"/>
  <c r="U82" i="1"/>
  <c r="T82" i="1"/>
  <c r="R82" i="1"/>
  <c r="Q82" i="1"/>
  <c r="P82" i="1"/>
  <c r="O82" i="1"/>
  <c r="K82" i="1"/>
  <c r="I82" i="1"/>
  <c r="M81" i="1"/>
  <c r="L81" i="1"/>
  <c r="AB81" i="1" s="1"/>
  <c r="AB80" i="1"/>
  <c r="AA80" i="1"/>
  <c r="Z80" i="1"/>
  <c r="Y80" i="1"/>
  <c r="L79" i="1"/>
  <c r="Z79" i="1" s="1"/>
  <c r="AA79" i="1" s="1"/>
  <c r="AB78" i="1"/>
  <c r="AA78" i="1"/>
  <c r="Z78" i="1"/>
  <c r="S78" i="1"/>
  <c r="Y78" i="1" s="1"/>
  <c r="AB77" i="1"/>
  <c r="AA77" i="1"/>
  <c r="Z77" i="1"/>
  <c r="Y77" i="1"/>
  <c r="Z76" i="1"/>
  <c r="AA76" i="1" s="1"/>
  <c r="Y76" i="1"/>
  <c r="S76" i="1"/>
  <c r="M76" i="1"/>
  <c r="L76" i="1"/>
  <c r="AB76" i="1" s="1"/>
  <c r="AA75" i="1"/>
  <c r="Z75" i="1"/>
  <c r="Y75" i="1"/>
  <c r="S75" i="1"/>
  <c r="L75" i="1"/>
  <c r="M75" i="1" s="1"/>
  <c r="AB74" i="1"/>
  <c r="AA74" i="1"/>
  <c r="Z74" i="1"/>
  <c r="Y74" i="1"/>
  <c r="AB73" i="1"/>
  <c r="Z73" i="1"/>
  <c r="AA73" i="1" s="1"/>
  <c r="Y73" i="1"/>
  <c r="S72" i="1"/>
  <c r="M72" i="1"/>
  <c r="L72" i="1"/>
  <c r="AB72" i="1" s="1"/>
  <c r="Y71" i="1"/>
  <c r="S71" i="1"/>
  <c r="M71" i="1"/>
  <c r="L71" i="1"/>
  <c r="AB71" i="1" s="1"/>
  <c r="AB70" i="1"/>
  <c r="Z70" i="1"/>
  <c r="AA70" i="1" s="1"/>
  <c r="Y70" i="1"/>
  <c r="S70" i="1"/>
  <c r="Z69" i="1"/>
  <c r="AA69" i="1" s="1"/>
  <c r="Y69" i="1"/>
  <c r="S69" i="1"/>
  <c r="M69" i="1"/>
  <c r="AB69" i="1" s="1"/>
  <c r="Z68" i="1"/>
  <c r="AA68" i="1" s="1"/>
  <c r="Y68" i="1"/>
  <c r="M68" i="1"/>
  <c r="AB68" i="1" s="1"/>
  <c r="AA67" i="1"/>
  <c r="Z67" i="1"/>
  <c r="Y67" i="1"/>
  <c r="M67" i="1"/>
  <c r="AB67" i="1" s="1"/>
  <c r="AB66" i="1"/>
  <c r="AA66" i="1"/>
  <c r="Z66" i="1"/>
  <c r="Y66" i="1"/>
  <c r="AB65" i="1"/>
  <c r="AA65" i="1"/>
  <c r="Z65" i="1"/>
  <c r="Y65" i="1"/>
  <c r="S65" i="1"/>
  <c r="M65" i="1"/>
  <c r="AA64" i="1"/>
  <c r="Z64" i="1"/>
  <c r="Y64" i="1"/>
  <c r="M64" i="1"/>
  <c r="AB64" i="1" s="1"/>
  <c r="AB63" i="1"/>
  <c r="Z63" i="1"/>
  <c r="AA63" i="1" s="1"/>
  <c r="Y63" i="1"/>
  <c r="S63" i="1"/>
  <c r="AB62" i="1"/>
  <c r="Z62" i="1"/>
  <c r="AA62" i="1" s="1"/>
  <c r="Y62" i="1"/>
  <c r="AA61" i="1"/>
  <c r="Z61" i="1"/>
  <c r="S61" i="1"/>
  <c r="Y61" i="1" s="1"/>
  <c r="M61" i="1"/>
  <c r="AB61" i="1" s="1"/>
  <c r="AB60" i="1"/>
  <c r="AA60" i="1"/>
  <c r="Z60" i="1"/>
  <c r="S60" i="1"/>
  <c r="Y60" i="1" s="1"/>
  <c r="AB59" i="1"/>
  <c r="AA59" i="1"/>
  <c r="Z59" i="1"/>
  <c r="Y59" i="1"/>
  <c r="M59" i="1"/>
  <c r="AB58" i="1"/>
  <c r="AA58" i="1"/>
  <c r="Z58" i="1"/>
  <c r="Y58" i="1"/>
  <c r="S58" i="1"/>
  <c r="M58" i="1"/>
  <c r="AB57" i="1"/>
  <c r="AA57" i="1"/>
  <c r="Z57" i="1"/>
  <c r="Y57" i="1"/>
  <c r="S57" i="1"/>
  <c r="M57" i="1"/>
  <c r="AA56" i="1"/>
  <c r="Z56" i="1"/>
  <c r="Y56" i="1"/>
  <c r="M56" i="1"/>
  <c r="AB56" i="1" s="1"/>
  <c r="Z55" i="1"/>
  <c r="AA55" i="1" s="1"/>
  <c r="Y55" i="1"/>
  <c r="M55" i="1"/>
  <c r="AB55" i="1" s="1"/>
  <c r="AB54" i="1"/>
  <c r="Z54" i="1"/>
  <c r="AA54" i="1" s="1"/>
  <c r="Y54" i="1"/>
  <c r="S54" i="1"/>
  <c r="AA53" i="1"/>
  <c r="Z53" i="1"/>
  <c r="Y53" i="1"/>
  <c r="M53" i="1"/>
  <c r="AB53" i="1" s="1"/>
  <c r="AB52" i="1"/>
  <c r="AA52" i="1"/>
  <c r="Z52" i="1"/>
  <c r="Y52" i="1"/>
  <c r="M52" i="1"/>
  <c r="AB51" i="1"/>
  <c r="AA51" i="1"/>
  <c r="Z51" i="1"/>
  <c r="Y51" i="1"/>
  <c r="S51" i="1"/>
  <c r="M51" i="1"/>
  <c r="AB50" i="1"/>
  <c r="AA50" i="1"/>
  <c r="Z50" i="1"/>
  <c r="Y50" i="1"/>
  <c r="Z49" i="1"/>
  <c r="AA49" i="1" s="1"/>
  <c r="Y49" i="1"/>
  <c r="S49" i="1"/>
  <c r="M49" i="1"/>
  <c r="AB49" i="1" s="1"/>
  <c r="Z48" i="1"/>
  <c r="AA48" i="1" s="1"/>
  <c r="Y48" i="1"/>
  <c r="S48" i="1"/>
  <c r="M48" i="1"/>
  <c r="AB48" i="1" s="1"/>
  <c r="Z47" i="1"/>
  <c r="AA47" i="1" s="1"/>
  <c r="Y47" i="1"/>
  <c r="S47" i="1"/>
  <c r="M47" i="1"/>
  <c r="AB47" i="1" s="1"/>
  <c r="Z46" i="1"/>
  <c r="AA46" i="1" s="1"/>
  <c r="Y46" i="1"/>
  <c r="S46" i="1"/>
  <c r="M46" i="1"/>
  <c r="AB46" i="1" s="1"/>
  <c r="Z45" i="1"/>
  <c r="AA45" i="1" s="1"/>
  <c r="Y45" i="1"/>
  <c r="S45" i="1"/>
  <c r="M45" i="1"/>
  <c r="L45" i="1"/>
  <c r="L84" i="1" s="1"/>
  <c r="AB44" i="1"/>
  <c r="AA44" i="1"/>
  <c r="Z44" i="1"/>
  <c r="Y44" i="1"/>
  <c r="S44" i="1"/>
  <c r="M44" i="1"/>
  <c r="AB43" i="1"/>
  <c r="AA43" i="1"/>
  <c r="Z43" i="1"/>
  <c r="Y43" i="1"/>
  <c r="S43" i="1"/>
  <c r="M43" i="1"/>
  <c r="AB42" i="1"/>
  <c r="AA42" i="1"/>
  <c r="Z42" i="1"/>
  <c r="Y42" i="1"/>
  <c r="S42" i="1"/>
  <c r="M42" i="1"/>
  <c r="AB41" i="1"/>
  <c r="AA41" i="1"/>
  <c r="Z41" i="1"/>
  <c r="Y41" i="1"/>
  <c r="S41" i="1"/>
  <c r="M41" i="1"/>
  <c r="AA40" i="1"/>
  <c r="Z40" i="1"/>
  <c r="Y40" i="1"/>
  <c r="M40" i="1"/>
  <c r="AB40" i="1" s="1"/>
  <c r="Z39" i="1"/>
  <c r="AA39" i="1" s="1"/>
  <c r="Y39" i="1"/>
  <c r="S39" i="1"/>
  <c r="M39" i="1"/>
  <c r="AB39" i="1" s="1"/>
  <c r="AB38" i="1"/>
  <c r="Z38" i="1"/>
  <c r="AA38" i="1" s="1"/>
  <c r="Y38" i="1"/>
  <c r="S38" i="1"/>
  <c r="AB37" i="1"/>
  <c r="Z37" i="1"/>
  <c r="AA37" i="1" s="1"/>
  <c r="Y37" i="1"/>
  <c r="AA36" i="1"/>
  <c r="Z36" i="1"/>
  <c r="S36" i="1"/>
  <c r="Y36" i="1" s="1"/>
  <c r="M36" i="1"/>
  <c r="AB36" i="1" s="1"/>
  <c r="AA35" i="1"/>
  <c r="Z35" i="1"/>
  <c r="S35" i="1"/>
  <c r="Y35" i="1" s="1"/>
  <c r="M35" i="1"/>
  <c r="AB35" i="1" s="1"/>
  <c r="AB34" i="1"/>
  <c r="AA34" i="1"/>
  <c r="Z34" i="1"/>
  <c r="S34" i="1"/>
  <c r="Y34" i="1" s="1"/>
  <c r="AB33" i="1"/>
  <c r="AA33" i="1"/>
  <c r="Z33" i="1"/>
  <c r="Y33" i="1"/>
  <c r="S33" i="1"/>
  <c r="Z32" i="1"/>
  <c r="AA32" i="1" s="1"/>
  <c r="Y32" i="1"/>
  <c r="M32" i="1"/>
  <c r="AB32" i="1" s="1"/>
  <c r="Z31" i="1"/>
  <c r="AA31" i="1" s="1"/>
  <c r="Y31" i="1"/>
  <c r="S31" i="1"/>
  <c r="M31" i="1"/>
  <c r="AB31" i="1" s="1"/>
  <c r="Z30" i="1"/>
  <c r="AA30" i="1" s="1"/>
  <c r="Y30" i="1"/>
  <c r="S30" i="1"/>
  <c r="M30" i="1"/>
  <c r="AB30" i="1" s="1"/>
  <c r="AB29" i="1"/>
  <c r="Z29" i="1"/>
  <c r="AA29" i="1" s="1"/>
  <c r="Y29" i="1"/>
  <c r="S29" i="1"/>
  <c r="Z28" i="1"/>
  <c r="AA28" i="1" s="1"/>
  <c r="Y28" i="1"/>
  <c r="M28" i="1"/>
  <c r="AB28" i="1" s="1"/>
  <c r="AA27" i="1"/>
  <c r="Z27" i="1"/>
  <c r="S27" i="1"/>
  <c r="Y27" i="1" s="1"/>
  <c r="M27" i="1"/>
  <c r="AB27" i="1" s="1"/>
  <c r="AA26" i="1"/>
  <c r="Z26" i="1"/>
  <c r="S26" i="1"/>
  <c r="Y26" i="1" s="1"/>
  <c r="M26" i="1"/>
  <c r="AB26" i="1" s="1"/>
  <c r="AA25" i="1"/>
  <c r="Z25" i="1"/>
  <c r="Y25" i="1"/>
  <c r="M25" i="1"/>
  <c r="AB25" i="1" s="1"/>
  <c r="AB24" i="1"/>
  <c r="AA24" i="1"/>
  <c r="Z24" i="1"/>
  <c r="Y24" i="1"/>
  <c r="M24" i="1"/>
  <c r="AB23" i="1"/>
  <c r="AA23" i="1"/>
  <c r="Z23" i="1"/>
  <c r="Y23" i="1"/>
  <c r="S23" i="1"/>
  <c r="M23" i="1"/>
  <c r="AB22" i="1"/>
  <c r="AA22" i="1"/>
  <c r="Z22" i="1"/>
  <c r="Y22" i="1"/>
  <c r="S22" i="1"/>
  <c r="M22" i="1"/>
  <c r="AB21" i="1"/>
  <c r="AA21" i="1"/>
  <c r="Z21" i="1"/>
  <c r="Y21" i="1"/>
  <c r="S21" i="1"/>
  <c r="M21" i="1"/>
  <c r="AB20" i="1"/>
  <c r="AA20" i="1"/>
  <c r="Z20" i="1"/>
  <c r="Y20" i="1"/>
  <c r="S20" i="1"/>
  <c r="M20" i="1"/>
  <c r="AB19" i="1"/>
  <c r="AA19" i="1"/>
  <c r="Z19" i="1"/>
  <c r="Y19" i="1"/>
  <c r="S19" i="1"/>
  <c r="M19" i="1"/>
  <c r="AB18" i="1"/>
  <c r="AA18" i="1"/>
  <c r="Z18" i="1"/>
  <c r="Y18" i="1"/>
  <c r="S18" i="1"/>
  <c r="AB17" i="1"/>
  <c r="Z17" i="1"/>
  <c r="AA17" i="1" s="1"/>
  <c r="Y17" i="1"/>
  <c r="S17" i="1"/>
  <c r="M17" i="1"/>
  <c r="AB16" i="1"/>
  <c r="Z16" i="1"/>
  <c r="AA16" i="1" s="1"/>
  <c r="Y16" i="1"/>
  <c r="S16" i="1"/>
  <c r="S85" i="1" s="1"/>
  <c r="M16" i="1"/>
  <c r="AB15" i="1"/>
  <c r="Z15" i="1"/>
  <c r="AA15" i="1" s="1"/>
  <c r="Y15" i="1"/>
  <c r="S15" i="1"/>
  <c r="M15" i="1"/>
  <c r="Z14" i="1"/>
  <c r="AA14" i="1" s="1"/>
  <c r="Y14" i="1"/>
  <c r="M14" i="1"/>
  <c r="M85" i="1" s="1"/>
  <c r="AB85" i="1" s="1"/>
  <c r="Z13" i="1"/>
  <c r="AA13" i="1" s="1"/>
  <c r="Y13" i="1"/>
  <c r="M13" i="1"/>
  <c r="AB13" i="1" s="1"/>
  <c r="Z12" i="1"/>
  <c r="AA12" i="1" s="1"/>
  <c r="Y12" i="1"/>
  <c r="M12" i="1"/>
  <c r="AB12" i="1" s="1"/>
  <c r="AA11" i="1"/>
  <c r="Z11" i="1"/>
  <c r="Y11" i="1"/>
  <c r="M11" i="1"/>
  <c r="AB11" i="1" s="1"/>
  <c r="AB10" i="1"/>
  <c r="AA10" i="1"/>
  <c r="Z10" i="1"/>
  <c r="Y10" i="1"/>
  <c r="M10" i="1"/>
  <c r="AB9" i="1"/>
  <c r="AA9" i="1"/>
  <c r="Z9" i="1"/>
  <c r="Y9" i="1"/>
  <c r="Z8" i="1"/>
  <c r="AA8" i="1" s="1"/>
  <c r="Y8" i="1"/>
  <c r="M8" i="1"/>
  <c r="AB8" i="1" s="1"/>
  <c r="AB7" i="1"/>
  <c r="Z7" i="1"/>
  <c r="AA7" i="1" s="1"/>
  <c r="Y7" i="1"/>
  <c r="AB6" i="1"/>
  <c r="AA6" i="1"/>
  <c r="Z6" i="1"/>
  <c r="Y6" i="1"/>
  <c r="M6" i="1"/>
  <c r="AB5" i="1"/>
  <c r="AA5" i="1"/>
  <c r="Z5" i="1"/>
  <c r="Y5" i="1"/>
  <c r="M5" i="1"/>
  <c r="Z4" i="1"/>
  <c r="AA4" i="1" s="1"/>
  <c r="Y4" i="1"/>
  <c r="M4" i="1"/>
  <c r="AB4" i="1" s="1"/>
  <c r="Z3" i="1"/>
  <c r="AA3" i="1" s="1"/>
  <c r="Y3" i="1"/>
  <c r="M3" i="1"/>
  <c r="M83" i="1" s="1"/>
  <c r="AB83" i="1" s="1"/>
  <c r="Z84" i="1" l="1"/>
  <c r="AA84" i="1" s="1"/>
  <c r="AB14" i="1"/>
  <c r="Z71" i="1"/>
  <c r="AA71" i="1" s="1"/>
  <c r="Y72" i="1"/>
  <c r="AB75" i="1"/>
  <c r="M79" i="1"/>
  <c r="AB79" i="1" s="1"/>
  <c r="S81" i="1"/>
  <c r="AB3" i="1"/>
  <c r="AB45" i="1"/>
  <c r="Z72" i="1"/>
  <c r="AA72" i="1" s="1"/>
  <c r="S79" i="1"/>
  <c r="S84" i="1" s="1"/>
  <c r="Y84" i="1" s="1"/>
  <c r="Y81" i="1"/>
  <c r="L82" i="1"/>
  <c r="Z81" i="1"/>
  <c r="AA81" i="1" s="1"/>
  <c r="M82" i="1"/>
  <c r="S82" i="1" l="1"/>
  <c r="Y82" i="1" s="1"/>
  <c r="M84" i="1"/>
  <c r="AB84" i="1" s="1"/>
  <c r="AB82" i="1"/>
  <c r="Z82" i="1"/>
  <c r="AA82" i="1" s="1"/>
  <c r="Y79" i="1"/>
</calcChain>
</file>

<file path=xl/sharedStrings.xml><?xml version="1.0" encoding="utf-8"?>
<sst xmlns="http://schemas.openxmlformats.org/spreadsheetml/2006/main" count="577" uniqueCount="299">
  <si>
    <t>L.p.</t>
  </si>
  <si>
    <t>Nr ewid.</t>
  </si>
  <si>
    <t>Zadanie nowe/kontynuowane/wieloletnie [N/K/W]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</si>
  <si>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</si>
  <si>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</si>
  <si>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</si>
  <si>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</si>
  <si>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</si>
  <si>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</si>
  <si>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</si>
  <si>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Ogółem wartość projektu  (w zł)</t>
  </si>
  <si>
    <t>Wnioskowana kwota dofinansowania
 (w zł)</t>
  </si>
  <si>
    <t>Deklarowana kwota środków własnych (w zł)</t>
  </si>
  <si>
    <t>% dofinansowania</t>
  </si>
  <si>
    <t>Kwota dofinansowania w podziale na lata</t>
  </si>
  <si>
    <t>187/1/2019</t>
  </si>
  <si>
    <t>K</t>
  </si>
  <si>
    <t>Gmina Bieliny</t>
  </si>
  <si>
    <t>kielecki</t>
  </si>
  <si>
    <t>Budowa drogi gminnej nr 308040 T Bieliny - Porąbki</t>
  </si>
  <si>
    <t>B</t>
  </si>
  <si>
    <t>09.2019 08.2023</t>
  </si>
  <si>
    <t>38/A/2020</t>
  </si>
  <si>
    <t>Gmina Ostrowiec Świętokrzyski</t>
  </si>
  <si>
    <t>ostrowiecki</t>
  </si>
  <si>
    <t>Utworzenie i udostępnienie terenów inwestycyjnych w Ostrowcu Świętokrzyskim - w obrębie ul. Samsonowicza - budowa dróg dojazdowych wraz z infrastrukturą towarzyszącą</t>
  </si>
  <si>
    <t>03.2020 12.2023</t>
  </si>
  <si>
    <t>280/A/2022</t>
  </si>
  <si>
    <t>Gmina Jędrzejów</t>
  </si>
  <si>
    <t>jędrzejowski</t>
  </si>
  <si>
    <t>Przebudowa dróg gminnych Nr 328109T ul. Klasztornej, Nr 328111T ul. St. Konarskiego w Jędrzejowie, Nr 328110T Jędrzejów - Prząsław polegająca na budowie ciągu pieszo - rowerowego</t>
  </si>
  <si>
    <t>P</t>
  </si>
  <si>
    <t>09.2022 11.2023</t>
  </si>
  <si>
    <t>316/A/2022</t>
  </si>
  <si>
    <t>Gmina Chęciny</t>
  </si>
  <si>
    <t>Kontynuacja rozbudowy drogi na działce nr 694 w miejscowości Polichno (II linia zabudowy)</t>
  </si>
  <si>
    <t>01.2022 08.2024</t>
  </si>
  <si>
    <t>315/A/2022
rezygnacja
z realizacji zadania</t>
  </si>
  <si>
    <t>Przebudowa drogi w kierunku Kopalni Jaźwica</t>
  </si>
  <si>
    <t>01.2022 08.2023</t>
  </si>
  <si>
    <t>381/A/2022</t>
  </si>
  <si>
    <t>Gmina Klimontów</t>
  </si>
  <si>
    <t>sandomierski</t>
  </si>
  <si>
    <t>Rozbudowa drogi gminnej nr 331013T Borek Klimontowski - Kępie - Byszów</t>
  </si>
  <si>
    <t>06.2022 11.2023</t>
  </si>
  <si>
    <t>121/A/2022
rezygnacja
z realizacji zadania</t>
  </si>
  <si>
    <t>Gmina Ćmielów</t>
  </si>
  <si>
    <t>Odbudowa mostu w ciągu drogi gminnej w miejscowości Brzóstowa</t>
  </si>
  <si>
    <t>02.2022 06.2023</t>
  </si>
  <si>
    <t>136/A/2022</t>
  </si>
  <si>
    <t>Gmina Suchedniów</t>
  </si>
  <si>
    <t>skarżyski</t>
  </si>
  <si>
    <t>Przebudowa ul. Stokowiec oraz odcinka drogi gminnej nr 389003T</t>
  </si>
  <si>
    <t>07.2022 12.2023</t>
  </si>
  <si>
    <t>378/A/2022</t>
  </si>
  <si>
    <t>Rozbudowa drogi gminnej nr 331042T Konary - Kujawy</t>
  </si>
  <si>
    <t>08.2022 11.2024</t>
  </si>
  <si>
    <t>93/A/2022</t>
  </si>
  <si>
    <t>Gmina Zagnańsk</t>
  </si>
  <si>
    <t>Budowa drogi do Osiedla Chrusty wraz z budową ronda na drodze powiatowej Nr 0296T, gmina Zagnańsk</t>
  </si>
  <si>
    <t>01.2022 11.2023</t>
  </si>
  <si>
    <t>42/A/2022</t>
  </si>
  <si>
    <t>Gmina Końskie</t>
  </si>
  <si>
    <t>konecki</t>
  </si>
  <si>
    <t>Przebudowa dróg gminnych - ulic Polskiego Czerwonego Krzyża, Stefana Żeromskiego i Adama Mickiewicza w Końskich</t>
  </si>
  <si>
    <t>02.2022 10.2023</t>
  </si>
  <si>
    <t>205/A/2023</t>
  </si>
  <si>
    <t>W</t>
  </si>
  <si>
    <t>Gmina Miedziana Góra</t>
  </si>
  <si>
    <t xml:space="preserve">Przebudowa ul. Staszica w msc. Bobrza na odcinku dł. ok. 600 m wraz z przebudową mostu nad rzeką Bobrza </t>
  </si>
  <si>
    <t>02.2023 12.2024</t>
  </si>
  <si>
    <t>24/A/2023</t>
  </si>
  <si>
    <t>N</t>
  </si>
  <si>
    <t>Gmina Mirzec</t>
  </si>
  <si>
    <t>starachowicki</t>
  </si>
  <si>
    <t>Remont drogi gminnej nr 347005T Trębowiec Mały - droga wojewódzka nr 744</t>
  </si>
  <si>
    <t>R</t>
  </si>
  <si>
    <t>02.2023 12.2023</t>
  </si>
  <si>
    <t>105/A/2023</t>
  </si>
  <si>
    <t>Rozbudowa drogi w miejscowości Siedlce na działce nr 247</t>
  </si>
  <si>
    <t>09.2023 11.2024</t>
  </si>
  <si>
    <t>143/A/2023</t>
  </si>
  <si>
    <t>Gmina Fałków</t>
  </si>
  <si>
    <t>Przebudowa ulic o łącznej długości 1,057 km na osiedlu mieszkaniowym w Fałkowie</t>
  </si>
  <si>
    <t>05.2023 10.2023</t>
  </si>
  <si>
    <t>82/A/2023</t>
  </si>
  <si>
    <t>Gmina Sandomierz</t>
  </si>
  <si>
    <t>Remont ulicy II Pułku Piechoty Legionów w Sandomierzu</t>
  </si>
  <si>
    <t>05.2023 04.2024</t>
  </si>
  <si>
    <t>25/A/2023</t>
  </si>
  <si>
    <t>Gmina Piekoszów</t>
  </si>
  <si>
    <t>Przebudowa drogi wewnętrznej położonej na działce o nr ewid. 1578/303 w msc. Piekoszów (dojazd do oczyszczalni ścieków)</t>
  </si>
  <si>
    <t>03.2023 11.2023</t>
  </si>
  <si>
    <t>222/A/2023</t>
  </si>
  <si>
    <t>Gmina Staszów</t>
  </si>
  <si>
    <t>staszowski</t>
  </si>
  <si>
    <t>Budowa ulicy Polnej w Staszowie od km 0+092 do km 0+347 i od km 0+000 do km 0+083</t>
  </si>
  <si>
    <t>06.2023 05.2024</t>
  </si>
  <si>
    <t>12/A/2023</t>
  </si>
  <si>
    <t>Gmina Pacanów</t>
  </si>
  <si>
    <t>buski</t>
  </si>
  <si>
    <t>Przebudowa drogi gminnej nr 361032T Komorów-Kółko Żabieckie od km 0+000 do km 1+346</t>
  </si>
  <si>
    <t>07.2023 06.2024</t>
  </si>
  <si>
    <t>35/A/2023</t>
  </si>
  <si>
    <t>Gmina Skarżysko-Kamienna</t>
  </si>
  <si>
    <t>Przebudowa ul. Głównej w Skarżysku-Kamiennej</t>
  </si>
  <si>
    <t>03.2023 12.2023</t>
  </si>
  <si>
    <t>42/A/2023</t>
  </si>
  <si>
    <t>Gmina Bałtów</t>
  </si>
  <si>
    <t>Remont drogi gminnej 306020T w miejscowości Skarbka Dolna oraz 306022T w miejscowości Pętkowice</t>
  </si>
  <si>
    <t>05.2023 11.2023</t>
  </si>
  <si>
    <t>22/A/2023</t>
  </si>
  <si>
    <t>Budowa drogi gminnej w msc. Bartków gm. Zagnańsk</t>
  </si>
  <si>
    <t>01.2023 11.2024</t>
  </si>
  <si>
    <t>30/A/2023</t>
  </si>
  <si>
    <t>Gmina Busko-Zdrój</t>
  </si>
  <si>
    <t>Rozbudowa ulicy Zielonej i ulicy Batalionów Chłopskich nr 314057T w Busku-Zdroju</t>
  </si>
  <si>
    <t>10.2023 09.2025</t>
  </si>
  <si>
    <t>83/A/2023</t>
  </si>
  <si>
    <t>Gmina Smyków</t>
  </si>
  <si>
    <t>Przebudowa drogi gminnej nr 382009T w miejscowości Stanowiska</t>
  </si>
  <si>
    <t>01.2023 12.2023</t>
  </si>
  <si>
    <t>11/A/2023</t>
  </si>
  <si>
    <t>Gmina Daleszyce</t>
  </si>
  <si>
    <t>Budowa drogi gminnej - tzw. ulica Okrężna w Borkowie</t>
  </si>
  <si>
    <t>21/A/2023</t>
  </si>
  <si>
    <t>Przebudowa drogi gminnej ul. Zagórska, gm. Zagnańsk</t>
  </si>
  <si>
    <t>221/A/2023</t>
  </si>
  <si>
    <t>Rozbudowa drogi gminnej o dł. 443 m stanowiącej przedłużenie ul. KEN wraz z przebudową istniejącego skrzyżowania z ulicą Konstytucji 3 Maja w Staszowie</t>
  </si>
  <si>
    <t>03.2023 02.2024</t>
  </si>
  <si>
    <t>15/A/2023</t>
  </si>
  <si>
    <t>Gmina Michałów</t>
  </si>
  <si>
    <t>pińczowski</t>
  </si>
  <si>
    <t>Remont drogi gminnej nr 345006T Michałów - Równiny od km 0+000 do km 1+210 o łącznej długości 1210 mb</t>
  </si>
  <si>
    <t>06.2023 12.2023</t>
  </si>
  <si>
    <t>69/A/2023</t>
  </si>
  <si>
    <t>Gmina Iwaniska</t>
  </si>
  <si>
    <t>opatowski</t>
  </si>
  <si>
    <t>Remont drogi gminnej o nr 327047T Iwaniska, ul. Szeroka o dł. 115 mb od km 0+000 do 0+115; Remont drogi gminnej o nr 327039T Zielonka - Stobiec Porąbki Dolne o dł. 420 m od km 0+000 do km 0+420</t>
  </si>
  <si>
    <t>05.2023 12.2023</t>
  </si>
  <si>
    <t>79/A/2023</t>
  </si>
  <si>
    <t>Przebudowa skrzyżowania dróg gminnych ul. Piłsudskiego, Mieszka I i ks. Granata z drogą wojewódzką nr 749 ul. Odrowąża i Zamkową w Końskich</t>
  </si>
  <si>
    <t>04.2023 11.2024</t>
  </si>
  <si>
    <t>225/A/2023</t>
  </si>
  <si>
    <t>Gmina Łoniów</t>
  </si>
  <si>
    <t>Przebudowa drogi gminnej w m. Łoniów dz. nr ewid. 471, 469/1</t>
  </si>
  <si>
    <t>03.2023 06.2023</t>
  </si>
  <si>
    <t>71/A/2023</t>
  </si>
  <si>
    <t>Gmina Koprzywnica</t>
  </si>
  <si>
    <t>Remont drogi gminnej nr 334084T w m. Koprzywnica, ul. Gęsia</t>
  </si>
  <si>
    <t>04.2023 09.2023</t>
  </si>
  <si>
    <t>219/A/2023</t>
  </si>
  <si>
    <t>Gmina Ożarów</t>
  </si>
  <si>
    <t>Budowa odcinka drogi gminnej Nr 360041T Sobów - Czachów o początku od skrzyżowania z drogą powiatową odc. Ożarów - Szymanówka i końcu do skrzyżowania z drogą powiatową odc. Ożarów - Czachów</t>
  </si>
  <si>
    <t>23/A/2023</t>
  </si>
  <si>
    <t>Remont drogi gminnej nr 347024T Mirzec Majorat III</t>
  </si>
  <si>
    <t>226/A/2023
rezygnacja
z realizacji zadania</t>
  </si>
  <si>
    <t>Gmina Słupia Konecka</t>
  </si>
  <si>
    <t>Remont drogi gminnej nr 001575T Pijanów przez wieś - Kajetanów</t>
  </si>
  <si>
    <t>03.2023 09.2023</t>
  </si>
  <si>
    <t>32/A/2023</t>
  </si>
  <si>
    <t>Gmina Waśniów</t>
  </si>
  <si>
    <t>Remont drogi nr 393026T w msc. Wronów o długości 869 mb w km od 0+700 do 1+569</t>
  </si>
  <si>
    <t>02.2023 09.2023</t>
  </si>
  <si>
    <t>102/A/2023</t>
  </si>
  <si>
    <t>Gmina Pawłów</t>
  </si>
  <si>
    <t>Remont drogi gminnej nr 362020T Warszówek - Zbrza</t>
  </si>
  <si>
    <t>04.2023 11.2023</t>
  </si>
  <si>
    <t>98/A/2023</t>
  </si>
  <si>
    <t>Gmina Pińczów</t>
  </si>
  <si>
    <t>Budowa drogi w Pińczowie oznaczonej w miejscowym planie zagospodarowania przestrzennego jako 63 KDL</t>
  </si>
  <si>
    <t>153/A/2023</t>
  </si>
  <si>
    <t>Gmina Strawczyn</t>
  </si>
  <si>
    <t>Przebudowa drogi gminnej nr 388043T w msc. Ruda Strawczyńska</t>
  </si>
  <si>
    <t>17/A/2023</t>
  </si>
  <si>
    <t>Gmina Masłów</t>
  </si>
  <si>
    <t>Przebudowa drogi wewnętrznej w Wiśniówce na działce nr 14/84 na odcinku 230 m</t>
  </si>
  <si>
    <t>06.2023 11.2023</t>
  </si>
  <si>
    <t>3/A/2023</t>
  </si>
  <si>
    <t>Gmina Łopuszno</t>
  </si>
  <si>
    <t>Przebudowa drogi wewnętrznej w msc. Ewelinów dz. nr ewid. 448 na dł. 180,00 mb, szer. 5,0 m</t>
  </si>
  <si>
    <t>68/A/2023</t>
  </si>
  <si>
    <t xml:space="preserve">Remont DG o nr 327021T Radwanówek - Schabówka - Kopiec - Boduszów dł. 830 m od 0+000 do 0+830; Remont DG o nr 327034T Planta przez wieś dł. 1610 m od 0+000 do 1+610; Remont DG o nr 327050T Iwaniska ul. Młyńska dł. 760 m od 0+000 do 0+760 </t>
  </si>
  <si>
    <t>92/A/2023</t>
  </si>
  <si>
    <t>Remont dróg gminnych: nr 302015T - ul. Kościuszki oraz nr 302033T - ul. Klimkiewiczowskiej w Ostrowcu Świętokrzyskim</t>
  </si>
  <si>
    <t>182/A/2023</t>
  </si>
  <si>
    <t>Gmina Morawica</t>
  </si>
  <si>
    <t>Przebudowa ul. Sadowej i Pod Lasem w miejscowości Łabędziów</t>
  </si>
  <si>
    <t>73/A/2023</t>
  </si>
  <si>
    <t>Gmina Sędziszów</t>
  </si>
  <si>
    <t>Remont drogi gminnej nr 376013T Zielonki - Sielec</t>
  </si>
  <si>
    <t>04.2023 12.2023</t>
  </si>
  <si>
    <t>49/A/2023</t>
  </si>
  <si>
    <t>Gmina Krasocin</t>
  </si>
  <si>
    <t>włoszczowski</t>
  </si>
  <si>
    <t>Remont drogi gminnej nr 335008T Świdno - Chotów w miejscowości Świdno</t>
  </si>
  <si>
    <t>150/A/2023</t>
  </si>
  <si>
    <t>Przebudowa drogi wewnętrznej w msc. Daleszyce dz. nr 352</t>
  </si>
  <si>
    <t>227/A/2023
rezygnacja
z realizacji zadania</t>
  </si>
  <si>
    <t>Gmina Łagów</t>
  </si>
  <si>
    <t>Budowa drogi gminnej wokół cmentarza w Łagowie wraz z infrastrukturą techniczną pozwalającą na jej prawidłowe funkcjonowanie</t>
  </si>
  <si>
    <t>01.2023 12.2024</t>
  </si>
  <si>
    <t>189/A/2023</t>
  </si>
  <si>
    <t>Przebudowa ul. Bocznej w miejscowości Chmielowice</t>
  </si>
  <si>
    <t>171/A/2023</t>
  </si>
  <si>
    <t>Rozbudowa ul. inż. Wincentego Choroszewskiego</t>
  </si>
  <si>
    <t>106/A/2023</t>
  </si>
  <si>
    <t>Budowa drogi od Osiedla Sosnówka do ul. Partyzantów w Chęcinach</t>
  </si>
  <si>
    <t>09.2023 11.2025</t>
  </si>
  <si>
    <t>89/A/2023</t>
  </si>
  <si>
    <t>Gmina Połaniec</t>
  </si>
  <si>
    <t>Przebudowa dróg gminnych nr 366117T i nr 366123T w m. Zrębin na terenie gminy Połaniec</t>
  </si>
  <si>
    <t>28/A/2023</t>
  </si>
  <si>
    <t>Przebudowa i rozbudowa ul. Kochanowskiego nr 314141T, ul. Polnej nr 314105T w Busku-Zdroju</t>
  </si>
  <si>
    <t>10.2023 11.2025</t>
  </si>
  <si>
    <t>95/A/2023</t>
  </si>
  <si>
    <t>Gmina Kije</t>
  </si>
  <si>
    <t xml:space="preserve">Przebudowa dróg gminnych 330008T w miejscowości Umianowice, 330061T w miejscowości Wola Żydowska oraz drogi usytuowanej na działkach o nr ewid. 557,574 w miejscowości Borczyn </t>
  </si>
  <si>
    <t>04.2023 06.2024</t>
  </si>
  <si>
    <t>85/A/2023</t>
  </si>
  <si>
    <t>Gmina Opatów</t>
  </si>
  <si>
    <t>Remont dróg gminnych w Opatowie: nr 358085T - ul. Polna oraz nr 358066T - ul. Górna</t>
  </si>
  <si>
    <t>72/A/2023</t>
  </si>
  <si>
    <t>Remont drogi gminnej nr 376017T Tarnawa - Marianów</t>
  </si>
  <si>
    <t>04.2023 10.2023</t>
  </si>
  <si>
    <t>216/A/2023</t>
  </si>
  <si>
    <t>Rozbudowa drogi gminnej nr 331037T Ułanowice - Olbierzowice w miejscowości Ułanowice</t>
  </si>
  <si>
    <t>04.2023 12.2024</t>
  </si>
  <si>
    <t>70/A/2023</t>
  </si>
  <si>
    <t>Gmina Wojciechowice</t>
  </si>
  <si>
    <t>Remont drogi gminnej nr 004496T Sadłowice - Studzianki dz. nr ewid. 95/2 w Sadłowicach w km od 0+000 do km 0+925</t>
  </si>
  <si>
    <t>07.2023 05.2024</t>
  </si>
  <si>
    <t>86/A/2023</t>
  </si>
  <si>
    <t>Przebudowa drogi gminnej nr 358015T w Wąworkowie</t>
  </si>
  <si>
    <t>121/A/2023
rezygnacja
z realizacji zadania</t>
  </si>
  <si>
    <t>Gmina Tarłów</t>
  </si>
  <si>
    <t>Przebudowa dr. gm.: 1 dr. nr 391027T Tarłów - Kozłówek Ostrowiecki od km 0+070 km wraz z chodn. oraz chodnik od km 0+080 do km 0+540 km; 2: dr. nr 391001T Tarłów - Zemborzyn Kościelny od km 0+000 km do km 0+180 km wraz z chodn. na odcinku od km 0+000 do km 0+123</t>
  </si>
  <si>
    <t>220/A/2023</t>
  </si>
  <si>
    <t>Budowa drogi gminnej na działkach ewid. nr 720 (720/1, 720/2), 5598/5, 5626, 5627/9 (5627/13, 5627/10, 5627/11, 5627/12) w miejscowości Staszów</t>
  </si>
  <si>
    <t>04.2023 03.2024</t>
  </si>
  <si>
    <t>87/A/2023</t>
  </si>
  <si>
    <t>Gmina Dwikozy</t>
  </si>
  <si>
    <t>Rozbudowa drogi gminnej Nr 320029T Gałkowice - Kolonia Gałkowice od km 0+000 do km 0+429,60</t>
  </si>
  <si>
    <t>01.2023 09.2024</t>
  </si>
  <si>
    <t>187/A/2023</t>
  </si>
  <si>
    <t>Przebudowa ul. Jesiennej i Letniej w miejscowości Bilcza</t>
  </si>
  <si>
    <t>169/A/2023
rezygnacja
z realizacji zadania</t>
  </si>
  <si>
    <t>Gmina Starachowice</t>
  </si>
  <si>
    <t>Remont nawierzchni jezdni oraz chodników na odcinku ul. Harcerskiej w Starachowicach</t>
  </si>
  <si>
    <t>10.2023 09.2024</t>
  </si>
  <si>
    <t>16/A/2023</t>
  </si>
  <si>
    <t>Przebudowa ul. Sosnowej w Woli Kopcowej</t>
  </si>
  <si>
    <t>213/A/2023</t>
  </si>
  <si>
    <t xml:space="preserve">Budowa dróg wraz z odwodnieniem i oświetleniem na terenie osiedla Skiby, gmina Chęciny - część 2 </t>
  </si>
  <si>
    <t>04.2023 09.2025</t>
  </si>
  <si>
    <t>4/A/2023</t>
  </si>
  <si>
    <t>Gmina Baćkowice</t>
  </si>
  <si>
    <t>Remont drogi gminnej nr 305012T Podlesie dr. kr. 74 - Kol. Żerniki w km od 0+600 do km 4+925
Remont drogi gminnej nr 305017T Stanisławów - dr. kr. 74 w km od 0+000 do km 1+228</t>
  </si>
  <si>
    <t>104/A/2023</t>
  </si>
  <si>
    <t>Rozbudowa drogi na działce nr 604 oraz częściowo na działce nr 637/6, w miejscowości Chęciny (Obręb 1, od ul. Zelejowa do ul Dąbrowskiego)</t>
  </si>
  <si>
    <t>07.2023 10.2024</t>
  </si>
  <si>
    <t>125/A/2023</t>
  </si>
  <si>
    <t>Gmina Wodzisław</t>
  </si>
  <si>
    <t>Przebudowa ulic Ariańskiej i Sportowej w miejscowości Wodzisław</t>
  </si>
  <si>
    <t>74/A/2023</t>
  </si>
  <si>
    <t>Przebudowa drogi gminnej Nr 328011T w miejscowości Książe Skroniów</t>
  </si>
  <si>
    <t>207/A/2023</t>
  </si>
  <si>
    <t>Gmina Górno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</si>
  <si>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</si>
  <si>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</si>
  <si>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2/A/2023</t>
  </si>
  <si>
    <t>Przebudowa drogi wewnętrznej w Gnieździskach dz. nr ewid. 583 na długości 619 mb</t>
  </si>
  <si>
    <t>204/A/2023</t>
  </si>
  <si>
    <t>Gmina Lipnik</t>
  </si>
  <si>
    <t>Przebudowa drogi gminnej nr 337048T Włostów 4 na odcinku 520 mb od km 0+000 do km 0+520</t>
  </si>
  <si>
    <t>170/A/2023</t>
  </si>
  <si>
    <t>Remont dróg gminnych ul. Nowej i ul. Suchyni</t>
  </si>
  <si>
    <t>76/A/2023
rezygnacja
z realizacji zadania</t>
  </si>
  <si>
    <t>Gmina Kunów</t>
  </si>
  <si>
    <t>Przebudowa drogi gminnej nr 336029T Boksycka - do dr. Kunów - Ostrowiec Św.</t>
  </si>
  <si>
    <t>186/A/2023</t>
  </si>
  <si>
    <t>Przebudowa ul. Nad Nidą w miejscowości Kuby Młyny</t>
  </si>
  <si>
    <t>188/A/2023</t>
  </si>
  <si>
    <t>Przebudowa ul. Magnoliowej w miejscowości Bilcza</t>
  </si>
  <si>
    <t>124/A/2023
rezygnacja
z realizacji zadania</t>
  </si>
  <si>
    <t>Gmina Sadowie</t>
  </si>
  <si>
    <t>Remont drogi gminnej Nr 372043T Michałów - Truskolasy o dł. 570 mb od km 0+000 do 0+570; Remont drogi gminnej Nr 372011T Biskupice - Bukowiany o dł. 595 mb od km 1+908 do km 2+503</t>
  </si>
  <si>
    <t>79*</t>
  </si>
  <si>
    <t>91/A/2023</t>
  </si>
  <si>
    <t>Remont dróg gminnych: nr 302038T - ul. Śliskiej, nr 302029T - ul. Różanej oraz odcinka drogi nr 302023T - ul. Niskiej w Ostrowcu Świętokrzyskim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</si>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</sst>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_-* #,##0.00_-;\-* #,##0.00_-;_-* &quot;-&quot;??_-;_-@_-"/>
    <numFmt numFmtId="167" formatCode="#,##0.00_ ;\-#,##0.00\ "/>
    <numFmt numFmtId="168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rgb="FFFF3300"/>
      <name val="Arial"/>
      <family val="2"/>
      <charset val="238"/>
    </font>
    <font>
      <b/>
      <sz val="8"/>
      <color rgb="FFFF33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5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6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9" fontId="5" fillId="2" borderId="0" xfId="2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3" borderId="6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 wrapText="1"/>
    </xf>
    <xf numFmtId="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0" fontId="0" fillId="2" borderId="0" xfId="0" applyFill="1"/>
    <xf numFmtId="9" fontId="0" fillId="2" borderId="0" xfId="2" applyFont="1" applyFill="1"/>
    <xf numFmtId="4" fontId="6" fillId="3" borderId="6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 wrapText="1"/>
    </xf>
    <xf numFmtId="9" fontId="6" fillId="3" borderId="6" xfId="0" applyNumberFormat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4" fontId="6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right" vertical="center"/>
    </xf>
    <xf numFmtId="4" fontId="6" fillId="4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9" fontId="6" fillId="0" borderId="1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9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vertical="center"/>
    </xf>
    <xf numFmtId="9" fontId="6" fillId="4" borderId="1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vertical="center"/>
    </xf>
    <xf numFmtId="167" fontId="6" fillId="4" borderId="6" xfId="1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right" vertical="center" wrapText="1"/>
    </xf>
    <xf numFmtId="4" fontId="12" fillId="4" borderId="6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vertical="center"/>
    </xf>
    <xf numFmtId="167" fontId="8" fillId="3" borderId="6" xfId="1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167" fontId="6" fillId="3" borderId="6" xfId="1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right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vertical="center"/>
    </xf>
    <xf numFmtId="167" fontId="8" fillId="4" borderId="6" xfId="1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4" fontId="15" fillId="3" borderId="6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 wrapText="1"/>
    </xf>
    <xf numFmtId="9" fontId="14" fillId="3" borderId="1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vertical="center"/>
    </xf>
    <xf numFmtId="167" fontId="14" fillId="3" borderId="6" xfId="1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 shrinkToFit="1"/>
    </xf>
    <xf numFmtId="0" fontId="3" fillId="2" borderId="9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3" applyFont="1" applyFill="1" applyAlignment="1">
      <alignment vertical="center"/>
    </xf>
    <xf numFmtId="4" fontId="5" fillId="2" borderId="0" xfId="0" applyNumberFormat="1" applyFont="1" applyFill="1"/>
    <xf numFmtId="0" fontId="6" fillId="2" borderId="0" xfId="3" applyFont="1" applyFill="1" applyAlignment="1">
      <alignment vertical="center"/>
    </xf>
    <xf numFmtId="0" fontId="18" fillId="2" borderId="0" xfId="0" applyFont="1" applyFill="1"/>
    <xf numFmtId="0" fontId="0" fillId="2" borderId="0" xfId="0" applyFill="1" applyAlignment="1">
      <alignment horizontal="center" vertical="center"/>
    </xf>
    <xf numFmtId="4" fontId="0" fillId="2" borderId="0" xfId="0" applyNumberFormat="1" applyFill="1"/>
  </cellXfs>
  <cellStyles count="4">
    <cellStyle name="Dziesiętny" xfId="1" builtinId="3"/>
    <cellStyle name="Normalny" xfId="0" builtinId="0"/>
    <cellStyle name="Normalny 3" xfId="3" xr:uid="{D69063FD-8F16-4A6B-8445-0AFC55ED494E}"/>
    <cellStyle name="Procentowy" xfId="2" builtinId="5"/>
  </cellStyles>
  <dxfs count="76"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9033-5AD1-43B3-ADCD-B56D8311454E}">
  <sheetPr>
    <tabColor theme="0"/>
    <pageSetUpPr fitToPage="1"/>
  </sheetPr>
  <dimension ref="A1:AB92"/>
  <sheetViews>
    <sheetView showGridLines="0" tabSelected="1" view="pageBreakPreview" zoomScaleNormal="100" zoomScaleSheetLayoutView="100" workbookViewId="0">
      <selection sqref="A1:A2"/>
    </sheetView>
  </sheetViews>
  <sheetFormatPr defaultRowHeight="15" x14ac:dyDescent="0.25"/>
  <cols>
    <col min="1" max="1" width="6.140625" style="18" customWidth="1"/>
    <col min="2" max="2" width="12" style="18" customWidth="1"/>
    <col min="3" max="3" width="16.28515625" style="18" customWidth="1"/>
    <col min="4" max="4" width="14.5703125" style="18" customWidth="1"/>
    <col min="5" max="5" width="10.7109375" style="18" customWidth="1"/>
    <col min="6" max="6" width="12.7109375" style="18" customWidth="1"/>
    <col min="7" max="7" width="45.28515625" style="18" customWidth="1"/>
    <col min="8" max="8" width="8.7109375" style="18" customWidth="1"/>
    <col min="9" max="9" width="15.85546875" style="18" customWidth="1"/>
    <col min="10" max="13" width="15.7109375" style="18" customWidth="1"/>
    <col min="14" max="14" width="13.7109375" style="165" customWidth="1"/>
    <col min="15" max="15" width="12.140625" style="18" customWidth="1"/>
    <col min="16" max="16" width="13.28515625" style="18" customWidth="1"/>
    <col min="17" max="17" width="12.85546875" style="18" customWidth="1"/>
    <col min="18" max="18" width="11.85546875" style="18" customWidth="1"/>
    <col min="19" max="19" width="12.140625" style="18" customWidth="1"/>
    <col min="20" max="20" width="12.5703125" style="18" customWidth="1"/>
    <col min="21" max="21" width="11" style="18" customWidth="1"/>
    <col min="22" max="22" width="9.85546875" style="18" customWidth="1"/>
    <col min="23" max="23" width="10.85546875" style="18" bestFit="1" customWidth="1"/>
    <col min="24" max="24" width="9.85546875" style="18" customWidth="1"/>
    <col min="25" max="25" width="9.140625" style="18"/>
    <col min="26" max="26" width="9.140625" style="19"/>
    <col min="27" max="16384" width="9.140625" style="18"/>
  </cols>
  <sheetData>
    <row r="1" spans="1:28" s="4" customFormat="1" ht="11.25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  <c r="P1" s="1"/>
      <c r="Q1" s="1"/>
      <c r="R1" s="1"/>
      <c r="S1" s="1"/>
      <c r="T1" s="1"/>
      <c r="U1" s="1"/>
      <c r="V1" s="1"/>
      <c r="W1" s="1"/>
      <c r="X1" s="1"/>
      <c r="Z1" s="5"/>
    </row>
    <row r="2" spans="1:28" s="4" customFormat="1" ht="11.25" x14ac:dyDescent="0.2">
      <c r="A2" s="1"/>
      <c r="B2" s="1"/>
      <c r="C2" s="6"/>
      <c r="D2" s="7"/>
      <c r="E2" s="1"/>
      <c r="F2" s="7"/>
      <c r="G2" s="1"/>
      <c r="H2" s="1"/>
      <c r="I2" s="1"/>
      <c r="J2" s="1"/>
      <c r="K2" s="1"/>
      <c r="L2" s="1"/>
      <c r="M2" s="7"/>
      <c r="N2" s="1"/>
      <c r="O2" s="8">
        <v>2019</v>
      </c>
      <c r="P2" s="8">
        <v>2020</v>
      </c>
      <c r="Q2" s="8">
        <v>2021</v>
      </c>
      <c r="R2" s="8">
        <v>2022</v>
      </c>
      <c r="S2" s="8">
        <v>2023</v>
      </c>
      <c r="T2" s="8">
        <v>2024</v>
      </c>
      <c r="U2" s="8">
        <v>2025</v>
      </c>
      <c r="V2" s="8">
        <v>2026</v>
      </c>
      <c r="W2" s="8">
        <v>2027</v>
      </c>
      <c r="X2" s="8">
        <v>2028</v>
      </c>
      <c r="Z2" s="5"/>
    </row>
    <row r="3" spans="1:28" x14ac:dyDescent="0.25">
      <c r="A3" s="9">
        <v>1</v>
      </c>
      <c r="B3" s="9" t="s">
        <v>15</v>
      </c>
      <c r="C3" s="10" t="s">
        <v>16</v>
      </c>
      <c r="D3" s="11" t="s">
        <v>17</v>
      </c>
      <c r="E3" s="11">
        <v>2604012</v>
      </c>
      <c r="F3" s="11" t="s">
        <v>18</v>
      </c>
      <c r="G3" s="11" t="s">
        <v>19</v>
      </c>
      <c r="H3" s="11" t="s">
        <v>20</v>
      </c>
      <c r="I3" s="12">
        <v>2.74</v>
      </c>
      <c r="J3" s="9" t="s">
        <v>21</v>
      </c>
      <c r="K3" s="13">
        <v>13507428.92</v>
      </c>
      <c r="L3" s="14">
        <v>10703600</v>
      </c>
      <c r="M3" s="15">
        <f>K3-L3</f>
        <v>2803828.92</v>
      </c>
      <c r="N3" s="16">
        <v>0.8</v>
      </c>
      <c r="O3" s="17">
        <v>0</v>
      </c>
      <c r="P3" s="17">
        <v>320000</v>
      </c>
      <c r="Q3" s="17">
        <v>1764000</v>
      </c>
      <c r="R3" s="17">
        <v>4588000</v>
      </c>
      <c r="S3" s="17">
        <v>4031600</v>
      </c>
      <c r="T3" s="17"/>
      <c r="U3" s="17"/>
      <c r="V3" s="17"/>
      <c r="W3" s="17"/>
      <c r="X3" s="17"/>
      <c r="Y3" s="18" t="b">
        <f t="shared" ref="Y3" si="0">L3=SUM(O3:X3)</f>
        <v>1</v>
      </c>
      <c r="Z3" s="19">
        <f t="shared" ref="Z3:Z66" si="1">ROUND(L3/K3,4)</f>
        <v>0.79239999999999999</v>
      </c>
      <c r="AA3" s="18" t="b">
        <f t="shared" ref="AA3:AA66" si="2">Z3=N3</f>
        <v>0</v>
      </c>
      <c r="AB3" s="18" t="b">
        <f t="shared" ref="AB3:AB66" si="3">K3=L3+M3</f>
        <v>1</v>
      </c>
    </row>
    <row r="4" spans="1:28" ht="45" x14ac:dyDescent="0.25">
      <c r="A4" s="9">
        <v>2</v>
      </c>
      <c r="B4" s="9" t="s">
        <v>22</v>
      </c>
      <c r="C4" s="10" t="s">
        <v>16</v>
      </c>
      <c r="D4" s="11" t="s">
        <v>23</v>
      </c>
      <c r="E4" s="11">
        <v>2607011</v>
      </c>
      <c r="F4" s="11" t="s">
        <v>24</v>
      </c>
      <c r="G4" s="11" t="s">
        <v>25</v>
      </c>
      <c r="H4" s="11" t="s">
        <v>20</v>
      </c>
      <c r="I4" s="12">
        <v>1.756</v>
      </c>
      <c r="J4" s="9" t="s">
        <v>26</v>
      </c>
      <c r="K4" s="13">
        <v>9981578.8300000001</v>
      </c>
      <c r="L4" s="14">
        <v>6987105</v>
      </c>
      <c r="M4" s="15">
        <f t="shared" ref="M4:M6" si="4">K4-L4</f>
        <v>2994473.83</v>
      </c>
      <c r="N4" s="16">
        <v>0.7</v>
      </c>
      <c r="O4" s="20">
        <v>0</v>
      </c>
      <c r="P4" s="20">
        <v>73500</v>
      </c>
      <c r="Q4" s="20">
        <v>171500</v>
      </c>
      <c r="R4" s="21">
        <v>3214400</v>
      </c>
      <c r="S4" s="21">
        <v>3527705</v>
      </c>
      <c r="T4" s="17"/>
      <c r="U4" s="17"/>
      <c r="V4" s="17"/>
      <c r="W4" s="17"/>
      <c r="X4" s="17"/>
      <c r="Y4" s="18" t="b">
        <f t="shared" ref="Y4:Y83" si="5">L4=SUM(O4:X4)</f>
        <v>1</v>
      </c>
      <c r="Z4" s="19">
        <f t="shared" si="1"/>
        <v>0.7</v>
      </c>
      <c r="AA4" s="18" t="b">
        <f t="shared" si="2"/>
        <v>1</v>
      </c>
      <c r="AB4" s="18" t="b">
        <f t="shared" si="3"/>
        <v>1</v>
      </c>
    </row>
    <row r="5" spans="1:28" ht="45" x14ac:dyDescent="0.25">
      <c r="A5" s="9">
        <v>3</v>
      </c>
      <c r="B5" s="9" t="s">
        <v>27</v>
      </c>
      <c r="C5" s="10" t="s">
        <v>16</v>
      </c>
      <c r="D5" s="11" t="s">
        <v>28</v>
      </c>
      <c r="E5" s="11">
        <v>2602023</v>
      </c>
      <c r="F5" s="11" t="s">
        <v>29</v>
      </c>
      <c r="G5" s="11" t="s">
        <v>30</v>
      </c>
      <c r="H5" s="9" t="s">
        <v>31</v>
      </c>
      <c r="I5" s="12">
        <v>4.34</v>
      </c>
      <c r="J5" s="9" t="s">
        <v>32</v>
      </c>
      <c r="K5" s="13">
        <v>6944931.2400000002</v>
      </c>
      <c r="L5" s="14">
        <v>4526550</v>
      </c>
      <c r="M5" s="15">
        <f t="shared" si="4"/>
        <v>2418381.2400000002</v>
      </c>
      <c r="N5" s="22">
        <v>0.7</v>
      </c>
      <c r="O5" s="23">
        <v>0</v>
      </c>
      <c r="P5" s="20">
        <v>0</v>
      </c>
      <c r="Q5" s="20">
        <v>0</v>
      </c>
      <c r="R5" s="24">
        <v>1026549.9999999999</v>
      </c>
      <c r="S5" s="24">
        <v>3500000</v>
      </c>
      <c r="T5" s="25"/>
      <c r="U5" s="25"/>
      <c r="V5" s="17"/>
      <c r="W5" s="17"/>
      <c r="X5" s="17"/>
      <c r="Y5" s="18" t="b">
        <f t="shared" si="5"/>
        <v>1</v>
      </c>
      <c r="Z5" s="19">
        <f t="shared" si="1"/>
        <v>0.65180000000000005</v>
      </c>
      <c r="AA5" s="18" t="b">
        <f t="shared" si="2"/>
        <v>0</v>
      </c>
      <c r="AB5" s="18" t="b">
        <f t="shared" si="3"/>
        <v>1</v>
      </c>
    </row>
    <row r="6" spans="1:28" s="34" customFormat="1" ht="22.5" x14ac:dyDescent="0.25">
      <c r="A6" s="9">
        <v>4</v>
      </c>
      <c r="B6" s="9" t="s">
        <v>33</v>
      </c>
      <c r="C6" s="10" t="s">
        <v>16</v>
      </c>
      <c r="D6" s="26" t="s">
        <v>34</v>
      </c>
      <c r="E6" s="11">
        <v>2604033</v>
      </c>
      <c r="F6" s="26" t="s">
        <v>18</v>
      </c>
      <c r="G6" s="26" t="s">
        <v>35</v>
      </c>
      <c r="H6" s="27" t="s">
        <v>20</v>
      </c>
      <c r="I6" s="28">
        <v>1.2050000000000001</v>
      </c>
      <c r="J6" s="27" t="s">
        <v>36</v>
      </c>
      <c r="K6" s="29">
        <v>5500277.5899999999</v>
      </c>
      <c r="L6" s="30">
        <v>2582020</v>
      </c>
      <c r="M6" s="31">
        <f t="shared" si="4"/>
        <v>2918257.59</v>
      </c>
      <c r="N6" s="22">
        <v>0.7</v>
      </c>
      <c r="O6" s="32">
        <v>0</v>
      </c>
      <c r="P6" s="32">
        <v>0</v>
      </c>
      <c r="Q6" s="32">
        <v>0</v>
      </c>
      <c r="R6" s="23">
        <v>105000</v>
      </c>
      <c r="S6" s="23">
        <v>1148000</v>
      </c>
      <c r="T6" s="23">
        <v>1329020</v>
      </c>
      <c r="U6" s="33"/>
      <c r="V6" s="17"/>
      <c r="W6" s="17"/>
      <c r="X6" s="17"/>
      <c r="Y6" s="18" t="b">
        <f t="shared" si="5"/>
        <v>1</v>
      </c>
      <c r="Z6" s="19">
        <f t="shared" si="1"/>
        <v>0.46939999999999998</v>
      </c>
      <c r="AA6" s="18" t="b">
        <f t="shared" si="2"/>
        <v>0</v>
      </c>
      <c r="AB6" s="18" t="b">
        <f t="shared" si="3"/>
        <v>1</v>
      </c>
    </row>
    <row r="7" spans="1:28" s="34" customFormat="1" ht="45" x14ac:dyDescent="0.25">
      <c r="A7" s="9">
        <v>5</v>
      </c>
      <c r="B7" s="11" t="s">
        <v>37</v>
      </c>
      <c r="C7" s="10"/>
      <c r="D7" s="11" t="s">
        <v>34</v>
      </c>
      <c r="E7" s="11">
        <v>2604033</v>
      </c>
      <c r="F7" s="11" t="s">
        <v>18</v>
      </c>
      <c r="G7" s="11" t="s">
        <v>38</v>
      </c>
      <c r="H7" s="9" t="s">
        <v>31</v>
      </c>
      <c r="I7" s="12"/>
      <c r="J7" s="9" t="s">
        <v>39</v>
      </c>
      <c r="K7" s="13"/>
      <c r="L7" s="14"/>
      <c r="M7" s="15"/>
      <c r="N7" s="22">
        <v>0.7</v>
      </c>
      <c r="O7" s="23"/>
      <c r="P7" s="20"/>
      <c r="Q7" s="20"/>
      <c r="R7" s="24"/>
      <c r="S7" s="35"/>
      <c r="T7" s="33"/>
      <c r="U7" s="33"/>
      <c r="V7" s="17"/>
      <c r="W7" s="17"/>
      <c r="X7" s="17"/>
      <c r="Y7" s="18" t="b">
        <f t="shared" si="5"/>
        <v>1</v>
      </c>
      <c r="Z7" s="19" t="e">
        <f t="shared" si="1"/>
        <v>#DIV/0!</v>
      </c>
      <c r="AA7" s="18" t="e">
        <f t="shared" si="2"/>
        <v>#DIV/0!</v>
      </c>
      <c r="AB7" s="18" t="b">
        <f t="shared" si="3"/>
        <v>1</v>
      </c>
    </row>
    <row r="8" spans="1:28" s="34" customFormat="1" ht="23.25" x14ac:dyDescent="0.25">
      <c r="A8" s="9">
        <v>6</v>
      </c>
      <c r="B8" s="27" t="s">
        <v>40</v>
      </c>
      <c r="C8" s="10" t="s">
        <v>16</v>
      </c>
      <c r="D8" s="26" t="s">
        <v>41</v>
      </c>
      <c r="E8" s="11">
        <v>2609033</v>
      </c>
      <c r="F8" s="26" t="s">
        <v>42</v>
      </c>
      <c r="G8" s="36" t="s">
        <v>43</v>
      </c>
      <c r="H8" s="27" t="s">
        <v>20</v>
      </c>
      <c r="I8" s="28">
        <v>2.0489999999999999</v>
      </c>
      <c r="J8" s="27" t="s">
        <v>44</v>
      </c>
      <c r="K8" s="37">
        <v>2253825.8199999998</v>
      </c>
      <c r="L8" s="14">
        <v>1577678</v>
      </c>
      <c r="M8" s="15">
        <f>K8-L8</f>
        <v>676147.81999999983</v>
      </c>
      <c r="N8" s="22">
        <v>0.7</v>
      </c>
      <c r="O8" s="23">
        <v>0</v>
      </c>
      <c r="P8" s="20">
        <v>0</v>
      </c>
      <c r="Q8" s="20">
        <v>0</v>
      </c>
      <c r="R8" s="38">
        <v>350000</v>
      </c>
      <c r="S8" s="38">
        <v>1227678</v>
      </c>
      <c r="T8" s="33"/>
      <c r="U8" s="33"/>
      <c r="V8" s="17"/>
      <c r="W8" s="17"/>
      <c r="X8" s="17"/>
      <c r="Y8" s="18" t="b">
        <f t="shared" si="5"/>
        <v>1</v>
      </c>
      <c r="Z8" s="19">
        <f t="shared" si="1"/>
        <v>0.7</v>
      </c>
      <c r="AA8" s="18" t="b">
        <f t="shared" si="2"/>
        <v>1</v>
      </c>
      <c r="AB8" s="18" t="b">
        <f t="shared" si="3"/>
        <v>1</v>
      </c>
    </row>
    <row r="9" spans="1:28" s="34" customFormat="1" ht="45" x14ac:dyDescent="0.25">
      <c r="A9" s="9">
        <v>7</v>
      </c>
      <c r="B9" s="11" t="s">
        <v>45</v>
      </c>
      <c r="C9" s="10"/>
      <c r="D9" s="11" t="s">
        <v>46</v>
      </c>
      <c r="E9" s="11">
        <v>2607043</v>
      </c>
      <c r="F9" s="11" t="s">
        <v>24</v>
      </c>
      <c r="G9" s="11" t="s">
        <v>47</v>
      </c>
      <c r="H9" s="9" t="s">
        <v>20</v>
      </c>
      <c r="I9" s="12"/>
      <c r="J9" s="9" t="s">
        <v>48</v>
      </c>
      <c r="K9" s="13"/>
      <c r="L9" s="14"/>
      <c r="M9" s="15"/>
      <c r="N9" s="22">
        <v>0.7</v>
      </c>
      <c r="O9" s="23"/>
      <c r="P9" s="20"/>
      <c r="Q9" s="20"/>
      <c r="R9" s="23"/>
      <c r="S9" s="23"/>
      <c r="T9" s="35"/>
      <c r="U9" s="33"/>
      <c r="V9" s="17"/>
      <c r="W9" s="17"/>
      <c r="X9" s="17"/>
      <c r="Y9" s="18" t="b">
        <f t="shared" si="5"/>
        <v>1</v>
      </c>
      <c r="Z9" s="19" t="e">
        <f t="shared" si="1"/>
        <v>#DIV/0!</v>
      </c>
      <c r="AA9" s="18" t="e">
        <f t="shared" si="2"/>
        <v>#DIV/0!</v>
      </c>
      <c r="AB9" s="18" t="b">
        <f t="shared" si="3"/>
        <v>1</v>
      </c>
    </row>
    <row r="10" spans="1:28" s="34" customFormat="1" ht="22.5" x14ac:dyDescent="0.25">
      <c r="A10" s="9">
        <v>8</v>
      </c>
      <c r="B10" s="9" t="s">
        <v>49</v>
      </c>
      <c r="C10" s="10" t="s">
        <v>16</v>
      </c>
      <c r="D10" s="11" t="s">
        <v>50</v>
      </c>
      <c r="E10" s="11">
        <v>2610053</v>
      </c>
      <c r="F10" s="11" t="s">
        <v>51</v>
      </c>
      <c r="G10" s="11" t="s">
        <v>52</v>
      </c>
      <c r="H10" s="9" t="s">
        <v>31</v>
      </c>
      <c r="I10" s="12">
        <v>2.3199999999999998</v>
      </c>
      <c r="J10" s="9" t="s">
        <v>53</v>
      </c>
      <c r="K10" s="13">
        <v>12150207.16</v>
      </c>
      <c r="L10" s="14">
        <v>8505145</v>
      </c>
      <c r="M10" s="15">
        <f>K10-L10</f>
        <v>3645062.16</v>
      </c>
      <c r="N10" s="22">
        <v>0.7</v>
      </c>
      <c r="O10" s="23">
        <v>0</v>
      </c>
      <c r="P10" s="20">
        <v>0</v>
      </c>
      <c r="Q10" s="20">
        <v>0</v>
      </c>
      <c r="R10" s="38">
        <v>2513184</v>
      </c>
      <c r="S10" s="38">
        <v>5991961</v>
      </c>
      <c r="T10" s="35"/>
      <c r="U10" s="33"/>
      <c r="V10" s="17"/>
      <c r="W10" s="17"/>
      <c r="X10" s="17"/>
      <c r="Y10" s="18" t="b">
        <f t="shared" si="5"/>
        <v>1</v>
      </c>
      <c r="Z10" s="19">
        <f t="shared" si="1"/>
        <v>0.7</v>
      </c>
      <c r="AA10" s="18" t="b">
        <f t="shared" si="2"/>
        <v>1</v>
      </c>
      <c r="AB10" s="18" t="b">
        <f t="shared" si="3"/>
        <v>1</v>
      </c>
    </row>
    <row r="11" spans="1:28" s="34" customFormat="1" x14ac:dyDescent="0.25">
      <c r="A11" s="9">
        <v>9</v>
      </c>
      <c r="B11" s="39" t="s">
        <v>54</v>
      </c>
      <c r="C11" s="10" t="s">
        <v>16</v>
      </c>
      <c r="D11" s="11" t="s">
        <v>41</v>
      </c>
      <c r="E11" s="11">
        <v>2609033</v>
      </c>
      <c r="F11" s="40" t="s">
        <v>42</v>
      </c>
      <c r="G11" s="40" t="s">
        <v>55</v>
      </c>
      <c r="H11" s="39" t="s">
        <v>20</v>
      </c>
      <c r="I11" s="41">
        <v>1.8089999999999999</v>
      </c>
      <c r="J11" s="39" t="s">
        <v>56</v>
      </c>
      <c r="K11" s="42">
        <v>4948996.08</v>
      </c>
      <c r="L11" s="43">
        <v>3302178</v>
      </c>
      <c r="M11" s="15">
        <f t="shared" ref="M11:M14" si="6">K11-L11</f>
        <v>1646818.08</v>
      </c>
      <c r="N11" s="44">
        <v>0.7</v>
      </c>
      <c r="O11" s="45">
        <v>0</v>
      </c>
      <c r="P11" s="45">
        <v>0</v>
      </c>
      <c r="Q11" s="45">
        <v>0</v>
      </c>
      <c r="R11" s="46">
        <v>350000</v>
      </c>
      <c r="S11" s="47">
        <v>2952178</v>
      </c>
      <c r="T11" s="35"/>
      <c r="U11" s="33"/>
      <c r="V11" s="17"/>
      <c r="W11" s="17"/>
      <c r="X11" s="17"/>
      <c r="Y11" s="18" t="b">
        <f t="shared" si="5"/>
        <v>1</v>
      </c>
      <c r="Z11" s="19">
        <f t="shared" si="1"/>
        <v>0.66720000000000002</v>
      </c>
      <c r="AA11" s="18" t="b">
        <f t="shared" si="2"/>
        <v>0</v>
      </c>
      <c r="AB11" s="18" t="b">
        <f t="shared" si="3"/>
        <v>1</v>
      </c>
    </row>
    <row r="12" spans="1:28" s="34" customFormat="1" ht="22.5" x14ac:dyDescent="0.25">
      <c r="A12" s="9">
        <v>10</v>
      </c>
      <c r="B12" s="39" t="s">
        <v>57</v>
      </c>
      <c r="C12" s="10" t="s">
        <v>16</v>
      </c>
      <c r="D12" s="11" t="s">
        <v>58</v>
      </c>
      <c r="E12" s="11">
        <v>2604192</v>
      </c>
      <c r="F12" s="40" t="s">
        <v>18</v>
      </c>
      <c r="G12" s="40" t="s">
        <v>59</v>
      </c>
      <c r="H12" s="39" t="s">
        <v>20</v>
      </c>
      <c r="I12" s="41">
        <v>1.2749999999999999</v>
      </c>
      <c r="J12" s="39" t="s">
        <v>60</v>
      </c>
      <c r="K12" s="42">
        <v>5024584.7</v>
      </c>
      <c r="L12" s="48">
        <v>3517209</v>
      </c>
      <c r="M12" s="15">
        <f t="shared" si="6"/>
        <v>1507375.7000000002</v>
      </c>
      <c r="N12" s="49">
        <v>0.7</v>
      </c>
      <c r="O12" s="50">
        <v>0</v>
      </c>
      <c r="P12" s="50">
        <v>0</v>
      </c>
      <c r="Q12" s="45">
        <v>0</v>
      </c>
      <c r="R12" s="51">
        <v>3161200</v>
      </c>
      <c r="S12" s="52">
        <v>356009</v>
      </c>
      <c r="T12" s="35"/>
      <c r="U12" s="33"/>
      <c r="V12" s="17"/>
      <c r="W12" s="17"/>
      <c r="X12" s="17"/>
      <c r="Y12" s="18" t="b">
        <f t="shared" si="5"/>
        <v>1</v>
      </c>
      <c r="Z12" s="19">
        <f t="shared" si="1"/>
        <v>0.7</v>
      </c>
      <c r="AA12" s="18" t="b">
        <f t="shared" si="2"/>
        <v>1</v>
      </c>
      <c r="AB12" s="18" t="b">
        <f t="shared" si="3"/>
        <v>1</v>
      </c>
    </row>
    <row r="13" spans="1:28" s="34" customFormat="1" ht="33.75" x14ac:dyDescent="0.25">
      <c r="A13" s="9">
        <v>11</v>
      </c>
      <c r="B13" s="53" t="s">
        <v>61</v>
      </c>
      <c r="C13" s="10" t="s">
        <v>16</v>
      </c>
      <c r="D13" s="40" t="s">
        <v>62</v>
      </c>
      <c r="E13" s="54">
        <v>2605033</v>
      </c>
      <c r="F13" s="40" t="s">
        <v>63</v>
      </c>
      <c r="G13" s="40" t="s">
        <v>64</v>
      </c>
      <c r="H13" s="39" t="s">
        <v>31</v>
      </c>
      <c r="I13" s="41">
        <v>0.96199999999999997</v>
      </c>
      <c r="J13" s="39" t="s">
        <v>65</v>
      </c>
      <c r="K13" s="42">
        <v>3830527.5</v>
      </c>
      <c r="L13" s="48">
        <v>2681369</v>
      </c>
      <c r="M13" s="15">
        <f t="shared" si="6"/>
        <v>1149158.5</v>
      </c>
      <c r="N13" s="49">
        <v>0.7</v>
      </c>
      <c r="O13" s="50">
        <v>0</v>
      </c>
      <c r="P13" s="50">
        <v>0</v>
      </c>
      <c r="Q13" s="50">
        <v>0</v>
      </c>
      <c r="R13" s="45">
        <v>1509900</v>
      </c>
      <c r="S13" s="45">
        <v>1171469</v>
      </c>
      <c r="T13" s="35"/>
      <c r="U13" s="33"/>
      <c r="V13" s="17"/>
      <c r="W13" s="17"/>
      <c r="X13" s="17"/>
      <c r="Y13" s="18" t="b">
        <f t="shared" si="5"/>
        <v>1</v>
      </c>
      <c r="Z13" s="19">
        <f t="shared" si="1"/>
        <v>0.7</v>
      </c>
      <c r="AA13" s="18" t="b">
        <f t="shared" si="2"/>
        <v>1</v>
      </c>
      <c r="AB13" s="18" t="b">
        <f t="shared" si="3"/>
        <v>1</v>
      </c>
    </row>
    <row r="14" spans="1:28" s="70" customFormat="1" ht="22.5" x14ac:dyDescent="0.25">
      <c r="A14" s="9">
        <v>12</v>
      </c>
      <c r="B14" s="55" t="s">
        <v>66</v>
      </c>
      <c r="C14" s="56" t="s">
        <v>67</v>
      </c>
      <c r="D14" s="57" t="s">
        <v>68</v>
      </c>
      <c r="E14" s="58">
        <v>2604102</v>
      </c>
      <c r="F14" s="59" t="s">
        <v>18</v>
      </c>
      <c r="G14" s="60" t="s">
        <v>69</v>
      </c>
      <c r="H14" s="61" t="s">
        <v>31</v>
      </c>
      <c r="I14" s="62">
        <v>0.6</v>
      </c>
      <c r="J14" s="63" t="s">
        <v>70</v>
      </c>
      <c r="K14" s="64">
        <v>4214651</v>
      </c>
      <c r="L14" s="65">
        <v>2379982</v>
      </c>
      <c r="M14" s="15">
        <f t="shared" si="6"/>
        <v>1834669</v>
      </c>
      <c r="N14" s="66">
        <v>0.7</v>
      </c>
      <c r="O14" s="67">
        <v>0</v>
      </c>
      <c r="P14" s="67">
        <v>0</v>
      </c>
      <c r="Q14" s="67">
        <v>0</v>
      </c>
      <c r="R14" s="68">
        <v>0</v>
      </c>
      <c r="S14" s="68">
        <v>56000</v>
      </c>
      <c r="T14" s="69">
        <v>2323982</v>
      </c>
      <c r="U14" s="21"/>
      <c r="V14" s="17"/>
      <c r="W14" s="17"/>
      <c r="X14" s="17"/>
      <c r="Y14" s="18" t="b">
        <f t="shared" si="5"/>
        <v>1</v>
      </c>
      <c r="Z14" s="19">
        <f t="shared" si="1"/>
        <v>0.56469999999999998</v>
      </c>
      <c r="AA14" s="18" t="b">
        <f t="shared" si="2"/>
        <v>0</v>
      </c>
      <c r="AB14" s="18" t="b">
        <f t="shared" si="3"/>
        <v>1</v>
      </c>
    </row>
    <row r="15" spans="1:28" s="70" customFormat="1" ht="22.5" x14ac:dyDescent="0.25">
      <c r="A15" s="71">
        <v>13</v>
      </c>
      <c r="B15" s="72" t="s">
        <v>71</v>
      </c>
      <c r="C15" s="73" t="s">
        <v>72</v>
      </c>
      <c r="D15" s="74" t="s">
        <v>73</v>
      </c>
      <c r="E15" s="75">
        <v>2611032</v>
      </c>
      <c r="F15" s="76" t="s">
        <v>74</v>
      </c>
      <c r="G15" s="77" t="s">
        <v>75</v>
      </c>
      <c r="H15" s="78" t="s">
        <v>76</v>
      </c>
      <c r="I15" s="79">
        <v>0.38800000000000001</v>
      </c>
      <c r="J15" s="80" t="s">
        <v>77</v>
      </c>
      <c r="K15" s="81">
        <v>992037.21</v>
      </c>
      <c r="L15" s="82">
        <v>694426</v>
      </c>
      <c r="M15" s="83">
        <f>K15-L15</f>
        <v>297611.20999999996</v>
      </c>
      <c r="N15" s="84">
        <v>0.7</v>
      </c>
      <c r="O15" s="85">
        <v>0</v>
      </c>
      <c r="P15" s="85">
        <v>0</v>
      </c>
      <c r="Q15" s="86">
        <v>0</v>
      </c>
      <c r="R15" s="86">
        <v>0</v>
      </c>
      <c r="S15" s="86">
        <f>L15</f>
        <v>694426</v>
      </c>
      <c r="T15" s="21"/>
      <c r="U15" s="21"/>
      <c r="V15" s="17"/>
      <c r="W15" s="17"/>
      <c r="X15" s="17"/>
      <c r="Y15" s="18" t="b">
        <f t="shared" si="5"/>
        <v>1</v>
      </c>
      <c r="Z15" s="19">
        <f t="shared" si="1"/>
        <v>0.7</v>
      </c>
      <c r="AA15" s="18" t="b">
        <f t="shared" si="2"/>
        <v>1</v>
      </c>
      <c r="AB15" s="18" t="b">
        <f t="shared" si="3"/>
        <v>1</v>
      </c>
    </row>
    <row r="16" spans="1:28" s="70" customFormat="1" x14ac:dyDescent="0.25">
      <c r="A16" s="9">
        <v>14</v>
      </c>
      <c r="B16" s="87" t="s">
        <v>78</v>
      </c>
      <c r="C16" s="10" t="s">
        <v>67</v>
      </c>
      <c r="D16" s="88" t="s">
        <v>34</v>
      </c>
      <c r="E16" s="11">
        <v>2604033</v>
      </c>
      <c r="F16" s="89" t="s">
        <v>18</v>
      </c>
      <c r="G16" s="90" t="s">
        <v>79</v>
      </c>
      <c r="H16" s="91" t="s">
        <v>20</v>
      </c>
      <c r="I16" s="92">
        <v>0.99099999999999999</v>
      </c>
      <c r="J16" s="93" t="s">
        <v>80</v>
      </c>
      <c r="K16" s="94">
        <v>3299561.69</v>
      </c>
      <c r="L16" s="65">
        <v>2309693</v>
      </c>
      <c r="M16" s="15">
        <f>K16-L16</f>
        <v>989868.69</v>
      </c>
      <c r="N16" s="16">
        <v>0.7</v>
      </c>
      <c r="O16" s="20">
        <v>0</v>
      </c>
      <c r="P16" s="20">
        <v>0</v>
      </c>
      <c r="Q16" s="20">
        <v>0</v>
      </c>
      <c r="R16" s="95">
        <v>0</v>
      </c>
      <c r="S16" s="95">
        <f>717644</f>
        <v>717644</v>
      </c>
      <c r="T16" s="21">
        <v>1592049</v>
      </c>
      <c r="U16" s="21"/>
      <c r="V16" s="17"/>
      <c r="W16" s="17"/>
      <c r="X16" s="17"/>
      <c r="Y16" s="18" t="b">
        <f t="shared" si="5"/>
        <v>1</v>
      </c>
      <c r="Z16" s="19">
        <f t="shared" si="1"/>
        <v>0.7</v>
      </c>
      <c r="AA16" s="18" t="b">
        <f t="shared" si="2"/>
        <v>1</v>
      </c>
      <c r="AB16" s="18" t="b">
        <f t="shared" si="3"/>
        <v>1</v>
      </c>
    </row>
    <row r="17" spans="1:28" s="70" customFormat="1" ht="22.5" x14ac:dyDescent="0.25">
      <c r="A17" s="71">
        <v>15</v>
      </c>
      <c r="B17" s="72" t="s">
        <v>81</v>
      </c>
      <c r="C17" s="73" t="s">
        <v>72</v>
      </c>
      <c r="D17" s="74" t="s">
        <v>82</v>
      </c>
      <c r="E17" s="96">
        <v>2605012</v>
      </c>
      <c r="F17" s="76" t="s">
        <v>63</v>
      </c>
      <c r="G17" s="77" t="s">
        <v>83</v>
      </c>
      <c r="H17" s="78" t="s">
        <v>31</v>
      </c>
      <c r="I17" s="79">
        <v>1.0569999999999999</v>
      </c>
      <c r="J17" s="80" t="s">
        <v>84</v>
      </c>
      <c r="K17" s="81">
        <v>794013</v>
      </c>
      <c r="L17" s="82">
        <v>476407</v>
      </c>
      <c r="M17" s="83">
        <f>K17-L17</f>
        <v>317606</v>
      </c>
      <c r="N17" s="84">
        <v>0.6</v>
      </c>
      <c r="O17" s="85">
        <v>0</v>
      </c>
      <c r="P17" s="85">
        <v>0</v>
      </c>
      <c r="Q17" s="85">
        <v>0</v>
      </c>
      <c r="R17" s="86">
        <v>0</v>
      </c>
      <c r="S17" s="86">
        <f>L17</f>
        <v>476407</v>
      </c>
      <c r="T17" s="21"/>
      <c r="U17" s="21"/>
      <c r="V17" s="17"/>
      <c r="W17" s="17"/>
      <c r="X17" s="17"/>
      <c r="Y17" s="18" t="b">
        <f t="shared" si="5"/>
        <v>1</v>
      </c>
      <c r="Z17" s="19">
        <f t="shared" si="1"/>
        <v>0.6</v>
      </c>
      <c r="AA17" s="18" t="b">
        <f t="shared" si="2"/>
        <v>1</v>
      </c>
      <c r="AB17" s="18" t="b">
        <f t="shared" si="3"/>
        <v>1</v>
      </c>
    </row>
    <row r="18" spans="1:28" s="70" customFormat="1" x14ac:dyDescent="0.25">
      <c r="A18" s="71">
        <v>16</v>
      </c>
      <c r="B18" s="72" t="s">
        <v>85</v>
      </c>
      <c r="C18" s="73" t="s">
        <v>72</v>
      </c>
      <c r="D18" s="97" t="s">
        <v>86</v>
      </c>
      <c r="E18" s="96">
        <v>2609011</v>
      </c>
      <c r="F18" s="76" t="s">
        <v>42</v>
      </c>
      <c r="G18" s="77" t="s">
        <v>87</v>
      </c>
      <c r="H18" s="78" t="s">
        <v>76</v>
      </c>
      <c r="I18" s="79">
        <v>0.79800000000000004</v>
      </c>
      <c r="J18" s="80" t="s">
        <v>88</v>
      </c>
      <c r="K18" s="81">
        <v>1346448.17</v>
      </c>
      <c r="L18" s="82">
        <v>750685</v>
      </c>
      <c r="M18" s="83">
        <v>595763.17000000004</v>
      </c>
      <c r="N18" s="84">
        <v>0.6</v>
      </c>
      <c r="O18" s="85">
        <v>0</v>
      </c>
      <c r="P18" s="85">
        <v>0</v>
      </c>
      <c r="Q18" s="85">
        <v>0</v>
      </c>
      <c r="R18" s="86">
        <v>0</v>
      </c>
      <c r="S18" s="86">
        <f t="shared" ref="S18:S23" si="7">L18</f>
        <v>750685</v>
      </c>
      <c r="T18" s="21"/>
      <c r="U18" s="21"/>
      <c r="V18" s="17"/>
      <c r="W18" s="17"/>
      <c r="X18" s="17"/>
      <c r="Y18" s="18" t="b">
        <f t="shared" si="5"/>
        <v>1</v>
      </c>
      <c r="Z18" s="19">
        <f t="shared" si="1"/>
        <v>0.5575</v>
      </c>
      <c r="AA18" s="18" t="b">
        <f t="shared" si="2"/>
        <v>0</v>
      </c>
      <c r="AB18" s="18" t="b">
        <f t="shared" si="3"/>
        <v>1</v>
      </c>
    </row>
    <row r="19" spans="1:28" s="70" customFormat="1" ht="33.75" x14ac:dyDescent="0.25">
      <c r="A19" s="71">
        <v>17</v>
      </c>
      <c r="B19" s="72" t="s">
        <v>89</v>
      </c>
      <c r="C19" s="73" t="s">
        <v>72</v>
      </c>
      <c r="D19" s="74" t="s">
        <v>90</v>
      </c>
      <c r="E19" s="96">
        <v>2604142</v>
      </c>
      <c r="F19" s="76" t="s">
        <v>18</v>
      </c>
      <c r="G19" s="77" t="s">
        <v>91</v>
      </c>
      <c r="H19" s="78" t="s">
        <v>31</v>
      </c>
      <c r="I19" s="79">
        <v>0.24199999999999999</v>
      </c>
      <c r="J19" s="80" t="s">
        <v>92</v>
      </c>
      <c r="K19" s="81">
        <v>1298585.04</v>
      </c>
      <c r="L19" s="82">
        <v>909009</v>
      </c>
      <c r="M19" s="83">
        <f t="shared" ref="M19:M32" si="8">K19-L19</f>
        <v>389576.04000000004</v>
      </c>
      <c r="N19" s="84">
        <v>0.7</v>
      </c>
      <c r="O19" s="85">
        <v>0</v>
      </c>
      <c r="P19" s="85">
        <v>0</v>
      </c>
      <c r="Q19" s="85">
        <v>0</v>
      </c>
      <c r="R19" s="86">
        <v>0</v>
      </c>
      <c r="S19" s="86">
        <f t="shared" si="7"/>
        <v>909009</v>
      </c>
      <c r="T19" s="21"/>
      <c r="U19" s="21"/>
      <c r="V19" s="17"/>
      <c r="W19" s="17"/>
      <c r="X19" s="17"/>
      <c r="Y19" s="18" t="b">
        <f t="shared" si="5"/>
        <v>1</v>
      </c>
      <c r="Z19" s="19">
        <f t="shared" si="1"/>
        <v>0.7</v>
      </c>
      <c r="AA19" s="18" t="b">
        <f t="shared" si="2"/>
        <v>1</v>
      </c>
      <c r="AB19" s="18" t="b">
        <f t="shared" si="3"/>
        <v>1</v>
      </c>
    </row>
    <row r="20" spans="1:28" s="70" customFormat="1" ht="22.5" x14ac:dyDescent="0.25">
      <c r="A20" s="71">
        <v>18</v>
      </c>
      <c r="B20" s="72" t="s">
        <v>93</v>
      </c>
      <c r="C20" s="73" t="s">
        <v>72</v>
      </c>
      <c r="D20" s="97" t="s">
        <v>94</v>
      </c>
      <c r="E20" s="96">
        <v>2612073</v>
      </c>
      <c r="F20" s="76" t="s">
        <v>95</v>
      </c>
      <c r="G20" s="77" t="s">
        <v>96</v>
      </c>
      <c r="H20" s="78" t="s">
        <v>20</v>
      </c>
      <c r="I20" s="98">
        <v>0.33800000000000002</v>
      </c>
      <c r="J20" s="99" t="s">
        <v>97</v>
      </c>
      <c r="K20" s="81">
        <v>1207434.56</v>
      </c>
      <c r="L20" s="82">
        <v>845204</v>
      </c>
      <c r="M20" s="83">
        <f t="shared" si="8"/>
        <v>362230.56000000006</v>
      </c>
      <c r="N20" s="84">
        <v>0.7</v>
      </c>
      <c r="O20" s="85">
        <v>0</v>
      </c>
      <c r="P20" s="85">
        <v>0</v>
      </c>
      <c r="Q20" s="85">
        <v>0</v>
      </c>
      <c r="R20" s="86">
        <v>0</v>
      </c>
      <c r="S20" s="86">
        <f t="shared" si="7"/>
        <v>845204</v>
      </c>
      <c r="T20" s="21"/>
      <c r="U20" s="21"/>
      <c r="V20" s="17"/>
      <c r="W20" s="17"/>
      <c r="X20" s="17"/>
      <c r="Y20" s="18" t="b">
        <f t="shared" si="5"/>
        <v>1</v>
      </c>
      <c r="Z20" s="19">
        <f t="shared" si="1"/>
        <v>0.7</v>
      </c>
      <c r="AA20" s="18" t="b">
        <f t="shared" si="2"/>
        <v>1</v>
      </c>
      <c r="AB20" s="18" t="b">
        <f t="shared" si="3"/>
        <v>1</v>
      </c>
    </row>
    <row r="21" spans="1:28" s="70" customFormat="1" ht="22.5" x14ac:dyDescent="0.25">
      <c r="A21" s="71">
        <v>19</v>
      </c>
      <c r="B21" s="72" t="s">
        <v>98</v>
      </c>
      <c r="C21" s="73" t="s">
        <v>72</v>
      </c>
      <c r="D21" s="97" t="s">
        <v>99</v>
      </c>
      <c r="E21" s="96">
        <v>2601043</v>
      </c>
      <c r="F21" s="76" t="s">
        <v>100</v>
      </c>
      <c r="G21" s="77" t="s">
        <v>101</v>
      </c>
      <c r="H21" s="78" t="s">
        <v>31</v>
      </c>
      <c r="I21" s="79">
        <v>1.3460000000000001</v>
      </c>
      <c r="J21" s="80" t="s">
        <v>102</v>
      </c>
      <c r="K21" s="81">
        <v>1015226.13</v>
      </c>
      <c r="L21" s="82">
        <v>710658</v>
      </c>
      <c r="M21" s="83">
        <f t="shared" si="8"/>
        <v>304568.13</v>
      </c>
      <c r="N21" s="84">
        <v>0.7</v>
      </c>
      <c r="O21" s="85">
        <v>0</v>
      </c>
      <c r="P21" s="85">
        <v>0</v>
      </c>
      <c r="Q21" s="85">
        <v>0</v>
      </c>
      <c r="R21" s="86">
        <v>0</v>
      </c>
      <c r="S21" s="86">
        <f t="shared" si="7"/>
        <v>710658</v>
      </c>
      <c r="T21" s="21"/>
      <c r="U21" s="21"/>
      <c r="V21" s="17"/>
      <c r="W21" s="17"/>
      <c r="X21" s="17"/>
      <c r="Y21" s="18" t="b">
        <f t="shared" si="5"/>
        <v>1</v>
      </c>
      <c r="Z21" s="19">
        <f t="shared" si="1"/>
        <v>0.7</v>
      </c>
      <c r="AA21" s="18" t="b">
        <f t="shared" si="2"/>
        <v>1</v>
      </c>
      <c r="AB21" s="18" t="b">
        <f t="shared" si="3"/>
        <v>1</v>
      </c>
    </row>
    <row r="22" spans="1:28" s="70" customFormat="1" ht="22.5" x14ac:dyDescent="0.25">
      <c r="A22" s="71">
        <v>20</v>
      </c>
      <c r="B22" s="72" t="s">
        <v>103</v>
      </c>
      <c r="C22" s="73" t="s">
        <v>72</v>
      </c>
      <c r="D22" s="97" t="s">
        <v>104</v>
      </c>
      <c r="E22" s="75">
        <v>2610011</v>
      </c>
      <c r="F22" s="76" t="s">
        <v>51</v>
      </c>
      <c r="G22" s="77" t="s">
        <v>105</v>
      </c>
      <c r="H22" s="78" t="s">
        <v>31</v>
      </c>
      <c r="I22" s="79">
        <v>1.35</v>
      </c>
      <c r="J22" s="80" t="s">
        <v>106</v>
      </c>
      <c r="K22" s="81">
        <v>5977774.8200000003</v>
      </c>
      <c r="L22" s="82">
        <v>4184442</v>
      </c>
      <c r="M22" s="83">
        <f t="shared" si="8"/>
        <v>1793332.8200000003</v>
      </c>
      <c r="N22" s="84">
        <v>0.7</v>
      </c>
      <c r="O22" s="85">
        <v>0</v>
      </c>
      <c r="P22" s="85">
        <v>0</v>
      </c>
      <c r="Q22" s="86">
        <v>0</v>
      </c>
      <c r="R22" s="86">
        <v>0</v>
      </c>
      <c r="S22" s="86">
        <f t="shared" si="7"/>
        <v>4184442</v>
      </c>
      <c r="T22" s="21"/>
      <c r="U22" s="21"/>
      <c r="V22" s="17"/>
      <c r="W22" s="17"/>
      <c r="X22" s="17"/>
      <c r="Y22" s="18" t="b">
        <f t="shared" si="5"/>
        <v>1</v>
      </c>
      <c r="Z22" s="19">
        <f t="shared" si="1"/>
        <v>0.7</v>
      </c>
      <c r="AA22" s="18" t="b">
        <f t="shared" si="2"/>
        <v>1</v>
      </c>
      <c r="AB22" s="18" t="b">
        <f t="shared" si="3"/>
        <v>1</v>
      </c>
    </row>
    <row r="23" spans="1:28" s="70" customFormat="1" ht="22.5" x14ac:dyDescent="0.25">
      <c r="A23" s="71">
        <v>21</v>
      </c>
      <c r="B23" s="72" t="s">
        <v>107</v>
      </c>
      <c r="C23" s="73" t="s">
        <v>72</v>
      </c>
      <c r="D23" s="97" t="s">
        <v>108</v>
      </c>
      <c r="E23" s="96">
        <v>2607022</v>
      </c>
      <c r="F23" s="76" t="s">
        <v>24</v>
      </c>
      <c r="G23" s="77" t="s">
        <v>109</v>
      </c>
      <c r="H23" s="78" t="s">
        <v>76</v>
      </c>
      <c r="I23" s="79">
        <v>1.3240000000000001</v>
      </c>
      <c r="J23" s="80" t="s">
        <v>110</v>
      </c>
      <c r="K23" s="81">
        <v>480862.78</v>
      </c>
      <c r="L23" s="82">
        <v>288517</v>
      </c>
      <c r="M23" s="83">
        <f t="shared" si="8"/>
        <v>192345.78000000003</v>
      </c>
      <c r="N23" s="84">
        <v>0.6</v>
      </c>
      <c r="O23" s="85">
        <v>0</v>
      </c>
      <c r="P23" s="85">
        <v>0</v>
      </c>
      <c r="Q23" s="85">
        <v>0</v>
      </c>
      <c r="R23" s="86">
        <v>0</v>
      </c>
      <c r="S23" s="86">
        <f t="shared" si="7"/>
        <v>288517</v>
      </c>
      <c r="T23" s="21"/>
      <c r="U23" s="21"/>
      <c r="V23" s="17"/>
      <c r="W23" s="17"/>
      <c r="X23" s="17"/>
      <c r="Y23" s="18" t="b">
        <f t="shared" si="5"/>
        <v>1</v>
      </c>
      <c r="Z23" s="19">
        <f t="shared" si="1"/>
        <v>0.6</v>
      </c>
      <c r="AA23" s="18" t="b">
        <f t="shared" si="2"/>
        <v>1</v>
      </c>
      <c r="AB23" s="18" t="b">
        <f t="shared" si="3"/>
        <v>1</v>
      </c>
    </row>
    <row r="24" spans="1:28" s="70" customFormat="1" x14ac:dyDescent="0.25">
      <c r="A24" s="9">
        <v>22</v>
      </c>
      <c r="B24" s="87" t="s">
        <v>111</v>
      </c>
      <c r="C24" s="10" t="s">
        <v>67</v>
      </c>
      <c r="D24" s="57" t="s">
        <v>58</v>
      </c>
      <c r="E24" s="11">
        <v>2604192</v>
      </c>
      <c r="F24" s="89" t="s">
        <v>18</v>
      </c>
      <c r="G24" s="90" t="s">
        <v>112</v>
      </c>
      <c r="H24" s="91" t="s">
        <v>20</v>
      </c>
      <c r="I24" s="62">
        <v>0.95699999999999996</v>
      </c>
      <c r="J24" s="93" t="s">
        <v>113</v>
      </c>
      <c r="K24" s="94">
        <v>3487143.69</v>
      </c>
      <c r="L24" s="65">
        <v>2441000</v>
      </c>
      <c r="M24" s="15">
        <f t="shared" si="8"/>
        <v>1046143.69</v>
      </c>
      <c r="N24" s="16">
        <v>0.7</v>
      </c>
      <c r="O24" s="20">
        <v>0</v>
      </c>
      <c r="P24" s="20">
        <v>0</v>
      </c>
      <c r="Q24" s="20">
        <v>0</v>
      </c>
      <c r="R24" s="95">
        <v>0</v>
      </c>
      <c r="S24" s="95">
        <v>700000</v>
      </c>
      <c r="T24" s="21">
        <v>1741000</v>
      </c>
      <c r="U24" s="21"/>
      <c r="V24" s="17"/>
      <c r="W24" s="17"/>
      <c r="X24" s="17"/>
      <c r="Y24" s="18" t="b">
        <f t="shared" si="5"/>
        <v>1</v>
      </c>
      <c r="Z24" s="19">
        <f t="shared" si="1"/>
        <v>0.7</v>
      </c>
      <c r="AA24" s="18" t="b">
        <f t="shared" si="2"/>
        <v>1</v>
      </c>
      <c r="AB24" s="18" t="b">
        <f t="shared" si="3"/>
        <v>1</v>
      </c>
    </row>
    <row r="25" spans="1:28" s="70" customFormat="1" ht="22.5" x14ac:dyDescent="0.25">
      <c r="A25" s="9">
        <v>23</v>
      </c>
      <c r="B25" s="87" t="s">
        <v>114</v>
      </c>
      <c r="C25" s="10" t="s">
        <v>67</v>
      </c>
      <c r="D25" s="57" t="s">
        <v>115</v>
      </c>
      <c r="E25" s="11">
        <v>2601013</v>
      </c>
      <c r="F25" s="89" t="s">
        <v>100</v>
      </c>
      <c r="G25" s="90" t="s">
        <v>116</v>
      </c>
      <c r="H25" s="91" t="s">
        <v>20</v>
      </c>
      <c r="I25" s="92">
        <v>0.93600000000000005</v>
      </c>
      <c r="J25" s="93" t="s">
        <v>117</v>
      </c>
      <c r="K25" s="94">
        <v>8228764.8600000003</v>
      </c>
      <c r="L25" s="65">
        <v>5760135</v>
      </c>
      <c r="M25" s="15">
        <f t="shared" si="8"/>
        <v>2468629.8600000003</v>
      </c>
      <c r="N25" s="16">
        <v>0.7</v>
      </c>
      <c r="O25" s="20">
        <v>0</v>
      </c>
      <c r="P25" s="20">
        <v>0</v>
      </c>
      <c r="Q25" s="20">
        <v>0</v>
      </c>
      <c r="R25" s="95">
        <v>0</v>
      </c>
      <c r="S25" s="95">
        <v>288006</v>
      </c>
      <c r="T25" s="21">
        <v>3456081</v>
      </c>
      <c r="U25" s="21">
        <v>2016048</v>
      </c>
      <c r="V25" s="17"/>
      <c r="W25" s="17"/>
      <c r="X25" s="17"/>
      <c r="Y25" s="18" t="b">
        <f t="shared" si="5"/>
        <v>1</v>
      </c>
      <c r="Z25" s="19">
        <f t="shared" si="1"/>
        <v>0.7</v>
      </c>
      <c r="AA25" s="18" t="b">
        <f t="shared" si="2"/>
        <v>1</v>
      </c>
      <c r="AB25" s="18" t="b">
        <f t="shared" si="3"/>
        <v>1</v>
      </c>
    </row>
    <row r="26" spans="1:28" s="70" customFormat="1" ht="22.5" x14ac:dyDescent="0.25">
      <c r="A26" s="71">
        <v>24</v>
      </c>
      <c r="B26" s="72" t="s">
        <v>118</v>
      </c>
      <c r="C26" s="73" t="s">
        <v>72</v>
      </c>
      <c r="D26" s="97" t="s">
        <v>119</v>
      </c>
      <c r="E26" s="96">
        <v>2605072</v>
      </c>
      <c r="F26" s="76" t="s">
        <v>63</v>
      </c>
      <c r="G26" s="77" t="s">
        <v>120</v>
      </c>
      <c r="H26" s="78" t="s">
        <v>31</v>
      </c>
      <c r="I26" s="100">
        <v>0.748</v>
      </c>
      <c r="J26" s="80" t="s">
        <v>121</v>
      </c>
      <c r="K26" s="81">
        <v>951169.53</v>
      </c>
      <c r="L26" s="82">
        <v>665818</v>
      </c>
      <c r="M26" s="83">
        <f t="shared" si="8"/>
        <v>285351.53000000003</v>
      </c>
      <c r="N26" s="84">
        <v>0.7</v>
      </c>
      <c r="O26" s="85">
        <v>0</v>
      </c>
      <c r="P26" s="85">
        <v>0</v>
      </c>
      <c r="Q26" s="85">
        <v>0</v>
      </c>
      <c r="R26" s="86">
        <v>0</v>
      </c>
      <c r="S26" s="86">
        <f>L26</f>
        <v>665818</v>
      </c>
      <c r="T26" s="21"/>
      <c r="U26" s="21"/>
      <c r="V26" s="17"/>
      <c r="W26" s="17"/>
      <c r="X26" s="17"/>
      <c r="Y26" s="18" t="b">
        <f t="shared" si="5"/>
        <v>1</v>
      </c>
      <c r="Z26" s="19">
        <f t="shared" si="1"/>
        <v>0.7</v>
      </c>
      <c r="AA26" s="18" t="b">
        <f t="shared" si="2"/>
        <v>1</v>
      </c>
      <c r="AB26" s="18" t="b">
        <f t="shared" si="3"/>
        <v>1</v>
      </c>
    </row>
    <row r="27" spans="1:28" s="70" customFormat="1" x14ac:dyDescent="0.25">
      <c r="A27" s="71">
        <v>25</v>
      </c>
      <c r="B27" s="101" t="s">
        <v>122</v>
      </c>
      <c r="C27" s="102" t="s">
        <v>72</v>
      </c>
      <c r="D27" s="97" t="s">
        <v>123</v>
      </c>
      <c r="E27" s="103">
        <v>2604053</v>
      </c>
      <c r="F27" s="104" t="s">
        <v>18</v>
      </c>
      <c r="G27" s="105" t="s">
        <v>124</v>
      </c>
      <c r="H27" s="106" t="s">
        <v>20</v>
      </c>
      <c r="I27" s="100">
        <v>0.36199999999999999</v>
      </c>
      <c r="J27" s="107" t="s">
        <v>102</v>
      </c>
      <c r="K27" s="108">
        <v>1014619.2</v>
      </c>
      <c r="L27" s="82">
        <v>507309</v>
      </c>
      <c r="M27" s="83">
        <f t="shared" si="8"/>
        <v>507310.19999999995</v>
      </c>
      <c r="N27" s="109">
        <v>0.5</v>
      </c>
      <c r="O27" s="110">
        <v>0</v>
      </c>
      <c r="P27" s="110">
        <v>0</v>
      </c>
      <c r="Q27" s="110">
        <v>0</v>
      </c>
      <c r="R27" s="111">
        <v>0</v>
      </c>
      <c r="S27" s="86">
        <f>L27</f>
        <v>507309</v>
      </c>
      <c r="T27" s="21"/>
      <c r="U27" s="21"/>
      <c r="V27" s="17"/>
      <c r="W27" s="17"/>
      <c r="X27" s="17"/>
      <c r="Y27" s="18" t="b">
        <f t="shared" si="5"/>
        <v>1</v>
      </c>
      <c r="Z27" s="19">
        <f t="shared" si="1"/>
        <v>0.5</v>
      </c>
      <c r="AA27" s="18" t="b">
        <f t="shared" si="2"/>
        <v>1</v>
      </c>
      <c r="AB27" s="18" t="b">
        <f t="shared" si="3"/>
        <v>1</v>
      </c>
    </row>
    <row r="28" spans="1:28" s="70" customFormat="1" x14ac:dyDescent="0.25">
      <c r="A28" s="9">
        <v>26</v>
      </c>
      <c r="B28" s="87" t="s">
        <v>125</v>
      </c>
      <c r="C28" s="10" t="s">
        <v>67</v>
      </c>
      <c r="D28" s="57" t="s">
        <v>58</v>
      </c>
      <c r="E28" s="112">
        <v>2604192</v>
      </c>
      <c r="F28" s="89" t="s">
        <v>18</v>
      </c>
      <c r="G28" s="90" t="s">
        <v>126</v>
      </c>
      <c r="H28" s="91" t="s">
        <v>31</v>
      </c>
      <c r="I28" s="92">
        <v>0.22800000000000001</v>
      </c>
      <c r="J28" s="93" t="s">
        <v>113</v>
      </c>
      <c r="K28" s="94">
        <v>1353050.91</v>
      </c>
      <c r="L28" s="65">
        <v>943748</v>
      </c>
      <c r="M28" s="15">
        <f t="shared" si="8"/>
        <v>409302.90999999992</v>
      </c>
      <c r="N28" s="16">
        <v>0.7</v>
      </c>
      <c r="O28" s="20">
        <v>0</v>
      </c>
      <c r="P28" s="20">
        <v>0</v>
      </c>
      <c r="Q28" s="95">
        <v>0</v>
      </c>
      <c r="R28" s="95">
        <v>0</v>
      </c>
      <c r="S28" s="95">
        <v>140000</v>
      </c>
      <c r="T28" s="21">
        <v>803748</v>
      </c>
      <c r="U28" s="21"/>
      <c r="V28" s="17"/>
      <c r="W28" s="17"/>
      <c r="X28" s="17"/>
      <c r="Y28" s="18" t="b">
        <f t="shared" si="5"/>
        <v>1</v>
      </c>
      <c r="Z28" s="19">
        <f t="shared" si="1"/>
        <v>0.69750000000000001</v>
      </c>
      <c r="AA28" s="18" t="b">
        <f t="shared" si="2"/>
        <v>0</v>
      </c>
      <c r="AB28" s="18" t="b">
        <f t="shared" si="3"/>
        <v>1</v>
      </c>
    </row>
    <row r="29" spans="1:28" s="70" customFormat="1" ht="33.75" x14ac:dyDescent="0.25">
      <c r="A29" s="71">
        <v>27</v>
      </c>
      <c r="B29" s="101" t="s">
        <v>127</v>
      </c>
      <c r="C29" s="73" t="s">
        <v>72</v>
      </c>
      <c r="D29" s="97" t="s">
        <v>94</v>
      </c>
      <c r="E29" s="96">
        <v>2612073</v>
      </c>
      <c r="F29" s="76" t="s">
        <v>95</v>
      </c>
      <c r="G29" s="77" t="s">
        <v>128</v>
      </c>
      <c r="H29" s="78" t="s">
        <v>20</v>
      </c>
      <c r="I29" s="98">
        <v>0.443</v>
      </c>
      <c r="J29" s="99" t="s">
        <v>129</v>
      </c>
      <c r="K29" s="81">
        <v>4048663.88</v>
      </c>
      <c r="L29" s="82">
        <v>2571455</v>
      </c>
      <c r="M29" s="83">
        <v>1477208.88</v>
      </c>
      <c r="N29" s="84">
        <v>0.7</v>
      </c>
      <c r="O29" s="85">
        <v>0</v>
      </c>
      <c r="P29" s="85">
        <v>0</v>
      </c>
      <c r="Q29" s="85">
        <v>0</v>
      </c>
      <c r="R29" s="86">
        <v>0</v>
      </c>
      <c r="S29" s="86">
        <f>L29</f>
        <v>2571455</v>
      </c>
      <c r="T29" s="21"/>
      <c r="U29" s="21"/>
      <c r="V29" s="17"/>
      <c r="W29" s="17"/>
      <c r="X29" s="17"/>
      <c r="Y29" s="18" t="b">
        <f t="shared" si="5"/>
        <v>1</v>
      </c>
      <c r="Z29" s="19">
        <f t="shared" si="1"/>
        <v>0.6351</v>
      </c>
      <c r="AA29" s="18" t="b">
        <f t="shared" si="2"/>
        <v>0</v>
      </c>
      <c r="AB29" s="18" t="b">
        <f t="shared" si="3"/>
        <v>1</v>
      </c>
    </row>
    <row r="30" spans="1:28" s="70" customFormat="1" ht="22.5" x14ac:dyDescent="0.25">
      <c r="A30" s="71">
        <v>28</v>
      </c>
      <c r="B30" s="72" t="s">
        <v>130</v>
      </c>
      <c r="C30" s="73" t="s">
        <v>72</v>
      </c>
      <c r="D30" s="97" t="s">
        <v>131</v>
      </c>
      <c r="E30" s="96">
        <v>2608032</v>
      </c>
      <c r="F30" s="76" t="s">
        <v>132</v>
      </c>
      <c r="G30" s="77" t="s">
        <v>133</v>
      </c>
      <c r="H30" s="78" t="s">
        <v>76</v>
      </c>
      <c r="I30" s="100">
        <v>1.21</v>
      </c>
      <c r="J30" s="80" t="s">
        <v>134</v>
      </c>
      <c r="K30" s="81">
        <v>491514</v>
      </c>
      <c r="L30" s="82">
        <v>294908</v>
      </c>
      <c r="M30" s="83">
        <f t="shared" si="8"/>
        <v>196606</v>
      </c>
      <c r="N30" s="84">
        <v>0.6</v>
      </c>
      <c r="O30" s="85">
        <v>0</v>
      </c>
      <c r="P30" s="85">
        <v>0</v>
      </c>
      <c r="Q30" s="85">
        <v>0</v>
      </c>
      <c r="R30" s="86">
        <v>0</v>
      </c>
      <c r="S30" s="86">
        <f t="shared" ref="S30:S31" si="9">L30</f>
        <v>294908</v>
      </c>
      <c r="T30" s="21"/>
      <c r="U30" s="21"/>
      <c r="V30" s="17"/>
      <c r="W30" s="17"/>
      <c r="X30" s="17"/>
      <c r="Y30" s="18" t="b">
        <f t="shared" si="5"/>
        <v>1</v>
      </c>
      <c r="Z30" s="19">
        <f t="shared" si="1"/>
        <v>0.6</v>
      </c>
      <c r="AA30" s="18" t="b">
        <f t="shared" si="2"/>
        <v>1</v>
      </c>
      <c r="AB30" s="18" t="b">
        <f t="shared" si="3"/>
        <v>1</v>
      </c>
    </row>
    <row r="31" spans="1:28" s="70" customFormat="1" ht="45" x14ac:dyDescent="0.25">
      <c r="A31" s="71">
        <v>29</v>
      </c>
      <c r="B31" s="72" t="s">
        <v>135</v>
      </c>
      <c r="C31" s="73" t="s">
        <v>72</v>
      </c>
      <c r="D31" s="97" t="s">
        <v>136</v>
      </c>
      <c r="E31" s="75">
        <v>2606022</v>
      </c>
      <c r="F31" s="76" t="s">
        <v>137</v>
      </c>
      <c r="G31" s="77" t="s">
        <v>138</v>
      </c>
      <c r="H31" s="78" t="s">
        <v>76</v>
      </c>
      <c r="I31" s="79">
        <v>0.53500000000000003</v>
      </c>
      <c r="J31" s="80" t="s">
        <v>139</v>
      </c>
      <c r="K31" s="81">
        <v>1101604.71</v>
      </c>
      <c r="L31" s="82">
        <v>733991</v>
      </c>
      <c r="M31" s="83">
        <f t="shared" si="8"/>
        <v>367613.70999999996</v>
      </c>
      <c r="N31" s="84">
        <v>0.7</v>
      </c>
      <c r="O31" s="85">
        <v>0</v>
      </c>
      <c r="P31" s="85">
        <v>0</v>
      </c>
      <c r="Q31" s="86">
        <v>0</v>
      </c>
      <c r="R31" s="86">
        <v>0</v>
      </c>
      <c r="S31" s="86">
        <f t="shared" si="9"/>
        <v>733991</v>
      </c>
      <c r="T31" s="21"/>
      <c r="U31" s="21"/>
      <c r="V31" s="17"/>
      <c r="W31" s="17"/>
      <c r="X31" s="17"/>
      <c r="Y31" s="18" t="b">
        <f t="shared" si="5"/>
        <v>1</v>
      </c>
      <c r="Z31" s="19">
        <f t="shared" si="1"/>
        <v>0.6663</v>
      </c>
      <c r="AA31" s="18" t="b">
        <f t="shared" si="2"/>
        <v>0</v>
      </c>
      <c r="AB31" s="18" t="b">
        <f t="shared" si="3"/>
        <v>1</v>
      </c>
    </row>
    <row r="32" spans="1:28" s="70" customFormat="1" ht="33.75" x14ac:dyDescent="0.25">
      <c r="A32" s="9">
        <v>30</v>
      </c>
      <c r="B32" s="87" t="s">
        <v>140</v>
      </c>
      <c r="C32" s="10" t="s">
        <v>67</v>
      </c>
      <c r="D32" s="57" t="s">
        <v>62</v>
      </c>
      <c r="E32" s="11">
        <v>2605033</v>
      </c>
      <c r="F32" s="89" t="s">
        <v>63</v>
      </c>
      <c r="G32" s="90" t="s">
        <v>141</v>
      </c>
      <c r="H32" s="91" t="s">
        <v>31</v>
      </c>
      <c r="I32" s="92">
        <v>0.48799999999999999</v>
      </c>
      <c r="J32" s="93" t="s">
        <v>142</v>
      </c>
      <c r="K32" s="94">
        <v>5611222.3600000003</v>
      </c>
      <c r="L32" s="65">
        <v>3927855</v>
      </c>
      <c r="M32" s="15">
        <f t="shared" si="8"/>
        <v>1683367.3600000003</v>
      </c>
      <c r="N32" s="16">
        <v>0.7</v>
      </c>
      <c r="O32" s="20">
        <v>0</v>
      </c>
      <c r="P32" s="20">
        <v>0</v>
      </c>
      <c r="Q32" s="20">
        <v>0</v>
      </c>
      <c r="R32" s="95">
        <v>0</v>
      </c>
      <c r="S32" s="95">
        <v>1750000</v>
      </c>
      <c r="T32" s="21">
        <v>2177855</v>
      </c>
      <c r="U32" s="21"/>
      <c r="V32" s="17"/>
      <c r="W32" s="17"/>
      <c r="X32" s="17"/>
      <c r="Y32" s="18" t="b">
        <f t="shared" si="5"/>
        <v>1</v>
      </c>
      <c r="Z32" s="19">
        <f t="shared" si="1"/>
        <v>0.7</v>
      </c>
      <c r="AA32" s="18" t="b">
        <f t="shared" si="2"/>
        <v>1</v>
      </c>
      <c r="AB32" s="18" t="b">
        <f t="shared" si="3"/>
        <v>1</v>
      </c>
    </row>
    <row r="33" spans="1:28" s="70" customFormat="1" ht="22.5" x14ac:dyDescent="0.25">
      <c r="A33" s="71">
        <v>31</v>
      </c>
      <c r="B33" s="72" t="s">
        <v>143</v>
      </c>
      <c r="C33" s="73" t="s">
        <v>72</v>
      </c>
      <c r="D33" s="97" t="s">
        <v>144</v>
      </c>
      <c r="E33" s="96">
        <v>2609052</v>
      </c>
      <c r="F33" s="76" t="s">
        <v>42</v>
      </c>
      <c r="G33" s="77" t="s">
        <v>145</v>
      </c>
      <c r="H33" s="78" t="s">
        <v>31</v>
      </c>
      <c r="I33" s="79">
        <v>0.38600000000000001</v>
      </c>
      <c r="J33" s="80" t="s">
        <v>146</v>
      </c>
      <c r="K33" s="81">
        <v>418427.49</v>
      </c>
      <c r="L33" s="82">
        <v>237435</v>
      </c>
      <c r="M33" s="83">
        <v>180992.49</v>
      </c>
      <c r="N33" s="84">
        <v>0.7</v>
      </c>
      <c r="O33" s="85">
        <v>0</v>
      </c>
      <c r="P33" s="85">
        <v>0</v>
      </c>
      <c r="Q33" s="85">
        <v>0</v>
      </c>
      <c r="R33" s="86">
        <v>0</v>
      </c>
      <c r="S33" s="86">
        <f>L33</f>
        <v>237435</v>
      </c>
      <c r="T33" s="21"/>
      <c r="U33" s="21"/>
      <c r="V33" s="17"/>
      <c r="W33" s="17"/>
      <c r="X33" s="17"/>
      <c r="Y33" s="18" t="b">
        <f t="shared" si="5"/>
        <v>1</v>
      </c>
      <c r="Z33" s="19">
        <f t="shared" si="1"/>
        <v>0.56740000000000002</v>
      </c>
      <c r="AA33" s="18" t="b">
        <f t="shared" si="2"/>
        <v>0</v>
      </c>
      <c r="AB33" s="18" t="b">
        <f t="shared" si="3"/>
        <v>1</v>
      </c>
    </row>
    <row r="34" spans="1:28" s="70" customFormat="1" ht="22.5" x14ac:dyDescent="0.25">
      <c r="A34" s="71">
        <v>32</v>
      </c>
      <c r="B34" s="72" t="s">
        <v>147</v>
      </c>
      <c r="C34" s="73" t="s">
        <v>72</v>
      </c>
      <c r="D34" s="97" t="s">
        <v>148</v>
      </c>
      <c r="E34" s="96">
        <v>2609043</v>
      </c>
      <c r="F34" s="76" t="s">
        <v>42</v>
      </c>
      <c r="G34" s="77" t="s">
        <v>149</v>
      </c>
      <c r="H34" s="78" t="s">
        <v>76</v>
      </c>
      <c r="I34" s="79">
        <v>0.24299999999999999</v>
      </c>
      <c r="J34" s="80" t="s">
        <v>150</v>
      </c>
      <c r="K34" s="81">
        <v>569790.77</v>
      </c>
      <c r="L34" s="82">
        <v>327502</v>
      </c>
      <c r="M34" s="83">
        <v>242288.77</v>
      </c>
      <c r="N34" s="84">
        <v>0.7</v>
      </c>
      <c r="O34" s="85">
        <v>0</v>
      </c>
      <c r="P34" s="85">
        <v>0</v>
      </c>
      <c r="Q34" s="85">
        <v>0</v>
      </c>
      <c r="R34" s="86">
        <v>0</v>
      </c>
      <c r="S34" s="86">
        <f t="shared" ref="S34:S39" si="10">L34</f>
        <v>327502</v>
      </c>
      <c r="T34" s="21"/>
      <c r="U34" s="21"/>
      <c r="V34" s="17"/>
      <c r="W34" s="17"/>
      <c r="X34" s="17"/>
      <c r="Y34" s="18" t="b">
        <f t="shared" si="5"/>
        <v>1</v>
      </c>
      <c r="Z34" s="19">
        <f t="shared" si="1"/>
        <v>0.57479999999999998</v>
      </c>
      <c r="AA34" s="18" t="b">
        <f t="shared" si="2"/>
        <v>0</v>
      </c>
      <c r="AB34" s="18" t="b">
        <f t="shared" si="3"/>
        <v>1</v>
      </c>
    </row>
    <row r="35" spans="1:28" s="70" customFormat="1" ht="45" x14ac:dyDescent="0.25">
      <c r="A35" s="71">
        <v>33</v>
      </c>
      <c r="B35" s="72" t="s">
        <v>151</v>
      </c>
      <c r="C35" s="73" t="s">
        <v>72</v>
      </c>
      <c r="D35" s="97" t="s">
        <v>152</v>
      </c>
      <c r="E35" s="96">
        <v>2606053</v>
      </c>
      <c r="F35" s="76" t="s">
        <v>137</v>
      </c>
      <c r="G35" s="77" t="s">
        <v>153</v>
      </c>
      <c r="H35" s="78" t="s">
        <v>20</v>
      </c>
      <c r="I35" s="79">
        <v>0.84199999999999997</v>
      </c>
      <c r="J35" s="80" t="s">
        <v>121</v>
      </c>
      <c r="K35" s="108">
        <v>4404909.3499999996</v>
      </c>
      <c r="L35" s="82">
        <v>2202454</v>
      </c>
      <c r="M35" s="113">
        <f t="shared" ref="M35:M49" si="11">K35-L35</f>
        <v>2202455.3499999996</v>
      </c>
      <c r="N35" s="84">
        <v>0.5</v>
      </c>
      <c r="O35" s="85">
        <v>0</v>
      </c>
      <c r="P35" s="85">
        <v>0</v>
      </c>
      <c r="Q35" s="85">
        <v>0</v>
      </c>
      <c r="R35" s="86">
        <v>0</v>
      </c>
      <c r="S35" s="86">
        <f t="shared" si="10"/>
        <v>2202454</v>
      </c>
      <c r="T35" s="21"/>
      <c r="U35" s="21"/>
      <c r="V35" s="17"/>
      <c r="W35" s="17"/>
      <c r="X35" s="17"/>
      <c r="Y35" s="18" t="b">
        <f t="shared" si="5"/>
        <v>1</v>
      </c>
      <c r="Z35" s="19">
        <f t="shared" si="1"/>
        <v>0.5</v>
      </c>
      <c r="AA35" s="18" t="b">
        <f t="shared" si="2"/>
        <v>1</v>
      </c>
      <c r="AB35" s="18" t="b">
        <f t="shared" si="3"/>
        <v>1</v>
      </c>
    </row>
    <row r="36" spans="1:28" s="70" customFormat="1" x14ac:dyDescent="0.25">
      <c r="A36" s="71">
        <v>34</v>
      </c>
      <c r="B36" s="72" t="s">
        <v>154</v>
      </c>
      <c r="C36" s="73" t="s">
        <v>72</v>
      </c>
      <c r="D36" s="97" t="s">
        <v>73</v>
      </c>
      <c r="E36" s="96">
        <v>2611032</v>
      </c>
      <c r="F36" s="76" t="s">
        <v>74</v>
      </c>
      <c r="G36" s="77" t="s">
        <v>155</v>
      </c>
      <c r="H36" s="78" t="s">
        <v>76</v>
      </c>
      <c r="I36" s="79">
        <v>1.33</v>
      </c>
      <c r="J36" s="80" t="s">
        <v>77</v>
      </c>
      <c r="K36" s="81">
        <v>2060048.07</v>
      </c>
      <c r="L36" s="82">
        <v>1442033</v>
      </c>
      <c r="M36" s="83">
        <f t="shared" si="11"/>
        <v>618015.07000000007</v>
      </c>
      <c r="N36" s="84">
        <v>0.7</v>
      </c>
      <c r="O36" s="85">
        <v>0</v>
      </c>
      <c r="P36" s="85">
        <v>0</v>
      </c>
      <c r="Q36" s="85">
        <v>0</v>
      </c>
      <c r="R36" s="86">
        <v>0</v>
      </c>
      <c r="S36" s="86">
        <f t="shared" si="10"/>
        <v>1442033</v>
      </c>
      <c r="T36" s="21"/>
      <c r="U36" s="21"/>
      <c r="V36" s="17"/>
      <c r="W36" s="17"/>
      <c r="X36" s="17"/>
      <c r="Y36" s="18" t="b">
        <f t="shared" si="5"/>
        <v>1</v>
      </c>
      <c r="Z36" s="19">
        <f t="shared" si="1"/>
        <v>0.7</v>
      </c>
      <c r="AA36" s="18" t="b">
        <f t="shared" si="2"/>
        <v>1</v>
      </c>
      <c r="AB36" s="18" t="b">
        <f t="shared" si="3"/>
        <v>1</v>
      </c>
    </row>
    <row r="37" spans="1:28" s="70" customFormat="1" ht="45" x14ac:dyDescent="0.25">
      <c r="A37" s="71">
        <v>35</v>
      </c>
      <c r="B37" s="114" t="s">
        <v>156</v>
      </c>
      <c r="C37" s="73"/>
      <c r="D37" s="97" t="s">
        <v>157</v>
      </c>
      <c r="E37" s="96">
        <v>2605062</v>
      </c>
      <c r="F37" s="76" t="s">
        <v>63</v>
      </c>
      <c r="G37" s="77" t="s">
        <v>158</v>
      </c>
      <c r="H37" s="78" t="s">
        <v>76</v>
      </c>
      <c r="I37" s="79"/>
      <c r="J37" s="80" t="s">
        <v>159</v>
      </c>
      <c r="K37" s="81"/>
      <c r="L37" s="82"/>
      <c r="M37" s="83"/>
      <c r="N37" s="84">
        <v>0.6</v>
      </c>
      <c r="O37" s="85"/>
      <c r="P37" s="85"/>
      <c r="Q37" s="85"/>
      <c r="R37" s="86"/>
      <c r="S37" s="86"/>
      <c r="T37" s="21"/>
      <c r="U37" s="21"/>
      <c r="V37" s="17"/>
      <c r="W37" s="17"/>
      <c r="X37" s="17"/>
      <c r="Y37" s="18" t="b">
        <f t="shared" ref="Y37" si="12">L37=SUM(O37:X37)</f>
        <v>1</v>
      </c>
      <c r="Z37" s="19" t="e">
        <f t="shared" si="1"/>
        <v>#DIV/0!</v>
      </c>
      <c r="AA37" s="18" t="e">
        <f t="shared" si="2"/>
        <v>#DIV/0!</v>
      </c>
      <c r="AB37" s="18" t="b">
        <f t="shared" si="3"/>
        <v>1</v>
      </c>
    </row>
    <row r="38" spans="1:28" s="70" customFormat="1" ht="22.5" x14ac:dyDescent="0.25">
      <c r="A38" s="71">
        <v>36</v>
      </c>
      <c r="B38" s="72" t="s">
        <v>160</v>
      </c>
      <c r="C38" s="73" t="s">
        <v>72</v>
      </c>
      <c r="D38" s="97" t="s">
        <v>161</v>
      </c>
      <c r="E38" s="96">
        <v>2607062</v>
      </c>
      <c r="F38" s="76" t="s">
        <v>24</v>
      </c>
      <c r="G38" s="77" t="s">
        <v>162</v>
      </c>
      <c r="H38" s="78" t="s">
        <v>76</v>
      </c>
      <c r="I38" s="79">
        <v>0.86899999999999999</v>
      </c>
      <c r="J38" s="80" t="s">
        <v>163</v>
      </c>
      <c r="K38" s="81">
        <v>652035.64</v>
      </c>
      <c r="L38" s="82">
        <v>456424</v>
      </c>
      <c r="M38" s="83">
        <v>195611.64</v>
      </c>
      <c r="N38" s="84">
        <v>0.7</v>
      </c>
      <c r="O38" s="85">
        <v>0</v>
      </c>
      <c r="P38" s="85">
        <v>0</v>
      </c>
      <c r="Q38" s="85">
        <v>0</v>
      </c>
      <c r="R38" s="86">
        <v>0</v>
      </c>
      <c r="S38" s="86">
        <f t="shared" si="10"/>
        <v>456424</v>
      </c>
      <c r="T38" s="21"/>
      <c r="U38" s="21"/>
      <c r="V38" s="17"/>
      <c r="W38" s="17"/>
      <c r="X38" s="17"/>
      <c r="Y38" s="18" t="b">
        <f t="shared" si="5"/>
        <v>1</v>
      </c>
      <c r="Z38" s="19">
        <f t="shared" si="1"/>
        <v>0.7</v>
      </c>
      <c r="AA38" s="18" t="b">
        <f t="shared" si="2"/>
        <v>1</v>
      </c>
      <c r="AB38" s="18" t="b">
        <f t="shared" si="3"/>
        <v>1</v>
      </c>
    </row>
    <row r="39" spans="1:28" s="70" customFormat="1" x14ac:dyDescent="0.25">
      <c r="A39" s="71">
        <v>37</v>
      </c>
      <c r="B39" s="72" t="s">
        <v>164</v>
      </c>
      <c r="C39" s="73" t="s">
        <v>72</v>
      </c>
      <c r="D39" s="97" t="s">
        <v>165</v>
      </c>
      <c r="E39" s="96">
        <v>2611042</v>
      </c>
      <c r="F39" s="76" t="s">
        <v>74</v>
      </c>
      <c r="G39" s="77" t="s">
        <v>166</v>
      </c>
      <c r="H39" s="78" t="s">
        <v>76</v>
      </c>
      <c r="I39" s="79">
        <v>0.46</v>
      </c>
      <c r="J39" s="80" t="s">
        <v>167</v>
      </c>
      <c r="K39" s="81">
        <v>884613.78</v>
      </c>
      <c r="L39" s="82">
        <v>619229</v>
      </c>
      <c r="M39" s="83">
        <f t="shared" si="11"/>
        <v>265384.78000000003</v>
      </c>
      <c r="N39" s="84">
        <v>0.7</v>
      </c>
      <c r="O39" s="85">
        <v>0</v>
      </c>
      <c r="P39" s="85">
        <v>0</v>
      </c>
      <c r="Q39" s="85">
        <v>0</v>
      </c>
      <c r="R39" s="86">
        <v>0</v>
      </c>
      <c r="S39" s="86">
        <f t="shared" si="10"/>
        <v>619229</v>
      </c>
      <c r="T39" s="21"/>
      <c r="U39" s="21"/>
      <c r="V39" s="17"/>
      <c r="W39" s="17"/>
      <c r="X39" s="17"/>
      <c r="Y39" s="18" t="b">
        <f t="shared" si="5"/>
        <v>1</v>
      </c>
      <c r="Z39" s="19">
        <f t="shared" si="1"/>
        <v>0.7</v>
      </c>
      <c r="AA39" s="18" t="b">
        <f t="shared" si="2"/>
        <v>1</v>
      </c>
      <c r="AB39" s="18" t="b">
        <f t="shared" si="3"/>
        <v>1</v>
      </c>
    </row>
    <row r="40" spans="1:28" s="70" customFormat="1" ht="22.5" x14ac:dyDescent="0.25">
      <c r="A40" s="9">
        <v>38</v>
      </c>
      <c r="B40" s="87" t="s">
        <v>168</v>
      </c>
      <c r="C40" s="10" t="s">
        <v>67</v>
      </c>
      <c r="D40" s="57" t="s">
        <v>169</v>
      </c>
      <c r="E40" s="11">
        <v>2608043</v>
      </c>
      <c r="F40" s="89" t="s">
        <v>132</v>
      </c>
      <c r="G40" s="90" t="s">
        <v>170</v>
      </c>
      <c r="H40" s="91" t="s">
        <v>20</v>
      </c>
      <c r="I40" s="62">
        <v>0.41599999999999998</v>
      </c>
      <c r="J40" s="93" t="s">
        <v>113</v>
      </c>
      <c r="K40" s="94">
        <v>2860435.52</v>
      </c>
      <c r="L40" s="65">
        <v>1716261</v>
      </c>
      <c r="M40" s="15">
        <f t="shared" si="11"/>
        <v>1144174.52</v>
      </c>
      <c r="N40" s="16">
        <v>0.6</v>
      </c>
      <c r="O40" s="20">
        <v>0</v>
      </c>
      <c r="P40" s="20">
        <v>0</v>
      </c>
      <c r="Q40" s="20">
        <v>0</v>
      </c>
      <c r="R40" s="95">
        <v>0</v>
      </c>
      <c r="S40" s="95">
        <v>817627</v>
      </c>
      <c r="T40" s="21">
        <v>898634</v>
      </c>
      <c r="U40" s="21"/>
      <c r="V40" s="17"/>
      <c r="W40" s="17"/>
      <c r="X40" s="17"/>
      <c r="Y40" s="18" t="b">
        <f t="shared" si="5"/>
        <v>1</v>
      </c>
      <c r="Z40" s="19">
        <f t="shared" si="1"/>
        <v>0.6</v>
      </c>
      <c r="AA40" s="18" t="b">
        <f t="shared" si="2"/>
        <v>1</v>
      </c>
      <c r="AB40" s="18" t="b">
        <f t="shared" si="3"/>
        <v>1</v>
      </c>
    </row>
    <row r="41" spans="1:28" s="70" customFormat="1" ht="22.5" x14ac:dyDescent="0.25">
      <c r="A41" s="71">
        <v>39</v>
      </c>
      <c r="B41" s="72" t="s">
        <v>171</v>
      </c>
      <c r="C41" s="73" t="s">
        <v>72</v>
      </c>
      <c r="D41" s="97" t="s">
        <v>172</v>
      </c>
      <c r="E41" s="96">
        <v>2604182</v>
      </c>
      <c r="F41" s="76" t="s">
        <v>18</v>
      </c>
      <c r="G41" s="77" t="s">
        <v>173</v>
      </c>
      <c r="H41" s="78" t="s">
        <v>31</v>
      </c>
      <c r="I41" s="79">
        <v>0.39</v>
      </c>
      <c r="J41" s="80" t="s">
        <v>106</v>
      </c>
      <c r="K41" s="81">
        <v>606158.39</v>
      </c>
      <c r="L41" s="115">
        <v>424310</v>
      </c>
      <c r="M41" s="83">
        <f t="shared" si="11"/>
        <v>181848.39</v>
      </c>
      <c r="N41" s="84">
        <v>0.7</v>
      </c>
      <c r="O41" s="85">
        <v>0</v>
      </c>
      <c r="P41" s="85">
        <v>0</v>
      </c>
      <c r="Q41" s="85">
        <v>0</v>
      </c>
      <c r="R41" s="86">
        <v>0</v>
      </c>
      <c r="S41" s="86">
        <f>L41</f>
        <v>424310</v>
      </c>
      <c r="T41" s="21"/>
      <c r="U41" s="21"/>
      <c r="V41" s="17"/>
      <c r="W41" s="17"/>
      <c r="X41" s="17"/>
      <c r="Y41" s="18" t="b">
        <f t="shared" si="5"/>
        <v>1</v>
      </c>
      <c r="Z41" s="19">
        <f t="shared" si="1"/>
        <v>0.7</v>
      </c>
      <c r="AA41" s="18" t="b">
        <f t="shared" si="2"/>
        <v>1</v>
      </c>
      <c r="AB41" s="18" t="b">
        <f t="shared" si="3"/>
        <v>1</v>
      </c>
    </row>
    <row r="42" spans="1:28" s="70" customFormat="1" ht="22.5" x14ac:dyDescent="0.25">
      <c r="A42" s="71">
        <v>40</v>
      </c>
      <c r="B42" s="72" t="s">
        <v>174</v>
      </c>
      <c r="C42" s="73" t="s">
        <v>72</v>
      </c>
      <c r="D42" s="97" t="s">
        <v>175</v>
      </c>
      <c r="E42" s="96">
        <v>2604092</v>
      </c>
      <c r="F42" s="76" t="s">
        <v>18</v>
      </c>
      <c r="G42" s="77" t="s">
        <v>176</v>
      </c>
      <c r="H42" s="78" t="s">
        <v>31</v>
      </c>
      <c r="I42" s="79">
        <v>0.23</v>
      </c>
      <c r="J42" s="80" t="s">
        <v>177</v>
      </c>
      <c r="K42" s="81">
        <v>1138932.99</v>
      </c>
      <c r="L42" s="82">
        <v>797253</v>
      </c>
      <c r="M42" s="83">
        <f t="shared" si="11"/>
        <v>341679.99</v>
      </c>
      <c r="N42" s="84">
        <v>0.7</v>
      </c>
      <c r="O42" s="85">
        <v>0</v>
      </c>
      <c r="P42" s="85">
        <v>0</v>
      </c>
      <c r="Q42" s="85">
        <v>0</v>
      </c>
      <c r="R42" s="86">
        <v>0</v>
      </c>
      <c r="S42" s="86">
        <f t="shared" ref="S42:S49" si="13">L42</f>
        <v>797253</v>
      </c>
      <c r="T42" s="21"/>
      <c r="U42" s="21"/>
      <c r="V42" s="17"/>
      <c r="W42" s="17"/>
      <c r="X42" s="17"/>
      <c r="Y42" s="18" t="b">
        <f t="shared" si="5"/>
        <v>1</v>
      </c>
      <c r="Z42" s="19">
        <f t="shared" si="1"/>
        <v>0.7</v>
      </c>
      <c r="AA42" s="18" t="b">
        <f t="shared" si="2"/>
        <v>1</v>
      </c>
      <c r="AB42" s="18" t="b">
        <f t="shared" si="3"/>
        <v>1</v>
      </c>
    </row>
    <row r="43" spans="1:28" s="70" customFormat="1" ht="22.5" x14ac:dyDescent="0.25">
      <c r="A43" s="71">
        <v>41</v>
      </c>
      <c r="B43" s="72" t="s">
        <v>178</v>
      </c>
      <c r="C43" s="73" t="s">
        <v>72</v>
      </c>
      <c r="D43" s="97" t="s">
        <v>179</v>
      </c>
      <c r="E43" s="75">
        <v>2604082</v>
      </c>
      <c r="F43" s="76" t="s">
        <v>18</v>
      </c>
      <c r="G43" s="77" t="s">
        <v>180</v>
      </c>
      <c r="H43" s="78" t="s">
        <v>31</v>
      </c>
      <c r="I43" s="79">
        <v>0.18</v>
      </c>
      <c r="J43" s="80" t="s">
        <v>92</v>
      </c>
      <c r="K43" s="81">
        <v>168413.22</v>
      </c>
      <c r="L43" s="82">
        <v>114800</v>
      </c>
      <c r="M43" s="83">
        <f t="shared" si="11"/>
        <v>53613.22</v>
      </c>
      <c r="N43" s="84">
        <v>0.7</v>
      </c>
      <c r="O43" s="85">
        <v>0</v>
      </c>
      <c r="P43" s="85">
        <v>0</v>
      </c>
      <c r="Q43" s="86">
        <v>0</v>
      </c>
      <c r="R43" s="86">
        <v>0</v>
      </c>
      <c r="S43" s="86">
        <f t="shared" si="13"/>
        <v>114800</v>
      </c>
      <c r="T43" s="21"/>
      <c r="U43" s="21"/>
      <c r="V43" s="17"/>
      <c r="W43" s="17"/>
      <c r="X43" s="17"/>
      <c r="Y43" s="18" t="b">
        <f t="shared" si="5"/>
        <v>1</v>
      </c>
      <c r="Z43" s="19">
        <f t="shared" si="1"/>
        <v>0.68169999999999997</v>
      </c>
      <c r="AA43" s="18" t="b">
        <f t="shared" si="2"/>
        <v>0</v>
      </c>
      <c r="AB43" s="18" t="b">
        <f t="shared" si="3"/>
        <v>1</v>
      </c>
    </row>
    <row r="44" spans="1:28" s="70" customFormat="1" ht="56.25" x14ac:dyDescent="0.25">
      <c r="A44" s="71">
        <v>42</v>
      </c>
      <c r="B44" s="72" t="s">
        <v>181</v>
      </c>
      <c r="C44" s="73" t="s">
        <v>72</v>
      </c>
      <c r="D44" s="97" t="s">
        <v>136</v>
      </c>
      <c r="E44" s="96">
        <v>2606022</v>
      </c>
      <c r="F44" s="76" t="s">
        <v>137</v>
      </c>
      <c r="G44" s="77" t="s">
        <v>182</v>
      </c>
      <c r="H44" s="78" t="s">
        <v>76</v>
      </c>
      <c r="I44" s="79">
        <v>3.2</v>
      </c>
      <c r="J44" s="80" t="s">
        <v>139</v>
      </c>
      <c r="K44" s="81">
        <v>1790111.52</v>
      </c>
      <c r="L44" s="82">
        <v>1253078</v>
      </c>
      <c r="M44" s="83">
        <f t="shared" si="11"/>
        <v>537033.52</v>
      </c>
      <c r="N44" s="84">
        <v>0.7</v>
      </c>
      <c r="O44" s="85">
        <v>0</v>
      </c>
      <c r="P44" s="85">
        <v>0</v>
      </c>
      <c r="Q44" s="85">
        <v>0</v>
      </c>
      <c r="R44" s="86">
        <v>0</v>
      </c>
      <c r="S44" s="86">
        <f t="shared" si="13"/>
        <v>1253078</v>
      </c>
      <c r="T44" s="21"/>
      <c r="U44" s="21"/>
      <c r="V44" s="17"/>
      <c r="W44" s="17"/>
      <c r="X44" s="17"/>
      <c r="Y44" s="18" t="b">
        <f t="shared" si="5"/>
        <v>1</v>
      </c>
      <c r="Z44" s="19">
        <f t="shared" si="1"/>
        <v>0.7</v>
      </c>
      <c r="AA44" s="18" t="b">
        <f t="shared" si="2"/>
        <v>1</v>
      </c>
      <c r="AB44" s="18" t="b">
        <f t="shared" si="3"/>
        <v>1</v>
      </c>
    </row>
    <row r="45" spans="1:28" s="70" customFormat="1" ht="33.75" x14ac:dyDescent="0.25">
      <c r="A45" s="71">
        <v>43</v>
      </c>
      <c r="B45" s="101" t="s">
        <v>183</v>
      </c>
      <c r="C45" s="102" t="s">
        <v>72</v>
      </c>
      <c r="D45" s="97" t="s">
        <v>23</v>
      </c>
      <c r="E45" s="96">
        <v>2607011</v>
      </c>
      <c r="F45" s="76" t="s">
        <v>24</v>
      </c>
      <c r="G45" s="77" t="s">
        <v>184</v>
      </c>
      <c r="H45" s="78" t="s">
        <v>76</v>
      </c>
      <c r="I45" s="79">
        <v>0.67300000000000004</v>
      </c>
      <c r="J45" s="80" t="s">
        <v>97</v>
      </c>
      <c r="K45" s="81">
        <v>2217876.5299999998</v>
      </c>
      <c r="L45" s="82">
        <f>1552513</f>
        <v>1552513</v>
      </c>
      <c r="M45" s="83">
        <f t="shared" si="11"/>
        <v>665363.5299999998</v>
      </c>
      <c r="N45" s="84">
        <v>0.7</v>
      </c>
      <c r="O45" s="85">
        <v>0</v>
      </c>
      <c r="P45" s="85">
        <v>0</v>
      </c>
      <c r="Q45" s="85">
        <v>0</v>
      </c>
      <c r="R45" s="86">
        <v>0</v>
      </c>
      <c r="S45" s="86">
        <f t="shared" si="13"/>
        <v>1552513</v>
      </c>
      <c r="T45" s="21"/>
      <c r="U45" s="21"/>
      <c r="V45" s="17"/>
      <c r="W45" s="17"/>
      <c r="X45" s="17"/>
      <c r="Y45" s="18" t="b">
        <f t="shared" si="5"/>
        <v>1</v>
      </c>
      <c r="Z45" s="19">
        <f t="shared" si="1"/>
        <v>0.7</v>
      </c>
      <c r="AA45" s="18" t="b">
        <f t="shared" si="2"/>
        <v>1</v>
      </c>
      <c r="AB45" s="18" t="b">
        <f t="shared" si="3"/>
        <v>1</v>
      </c>
    </row>
    <row r="46" spans="1:28" s="70" customFormat="1" ht="22.5" x14ac:dyDescent="0.25">
      <c r="A46" s="71">
        <v>44</v>
      </c>
      <c r="B46" s="72" t="s">
        <v>185</v>
      </c>
      <c r="C46" s="73" t="s">
        <v>72</v>
      </c>
      <c r="D46" s="97" t="s">
        <v>186</v>
      </c>
      <c r="E46" s="96">
        <v>2604123</v>
      </c>
      <c r="F46" s="76" t="s">
        <v>18</v>
      </c>
      <c r="G46" s="77" t="s">
        <v>187</v>
      </c>
      <c r="H46" s="78" t="s">
        <v>31</v>
      </c>
      <c r="I46" s="79">
        <v>1.004</v>
      </c>
      <c r="J46" s="80" t="s">
        <v>121</v>
      </c>
      <c r="K46" s="81">
        <v>1826852.08</v>
      </c>
      <c r="L46" s="82">
        <v>913426</v>
      </c>
      <c r="M46" s="83">
        <f t="shared" si="11"/>
        <v>913426.08000000007</v>
      </c>
      <c r="N46" s="84">
        <v>0.5</v>
      </c>
      <c r="O46" s="85">
        <v>0</v>
      </c>
      <c r="P46" s="85">
        <v>0</v>
      </c>
      <c r="Q46" s="85">
        <v>0</v>
      </c>
      <c r="R46" s="85">
        <v>0</v>
      </c>
      <c r="S46" s="86">
        <f t="shared" si="13"/>
        <v>913426</v>
      </c>
      <c r="T46" s="21"/>
      <c r="U46" s="21"/>
      <c r="V46" s="17"/>
      <c r="W46" s="17"/>
      <c r="X46" s="17"/>
      <c r="Y46" s="18" t="b">
        <f t="shared" si="5"/>
        <v>1</v>
      </c>
      <c r="Z46" s="19">
        <f t="shared" si="1"/>
        <v>0.5</v>
      </c>
      <c r="AA46" s="18" t="b">
        <f t="shared" si="2"/>
        <v>1</v>
      </c>
      <c r="AB46" s="18" t="b">
        <f t="shared" si="3"/>
        <v>1</v>
      </c>
    </row>
    <row r="47" spans="1:28" s="70" customFormat="1" x14ac:dyDescent="0.25">
      <c r="A47" s="71">
        <v>45</v>
      </c>
      <c r="B47" s="72" t="s">
        <v>188</v>
      </c>
      <c r="C47" s="73" t="s">
        <v>72</v>
      </c>
      <c r="D47" s="97" t="s">
        <v>189</v>
      </c>
      <c r="E47" s="96">
        <v>2602063</v>
      </c>
      <c r="F47" s="76" t="s">
        <v>29</v>
      </c>
      <c r="G47" s="77" t="s">
        <v>190</v>
      </c>
      <c r="H47" s="78" t="s">
        <v>76</v>
      </c>
      <c r="I47" s="79">
        <v>0.98</v>
      </c>
      <c r="J47" s="80" t="s">
        <v>191</v>
      </c>
      <c r="K47" s="81">
        <v>437567</v>
      </c>
      <c r="L47" s="82">
        <v>262540</v>
      </c>
      <c r="M47" s="83">
        <f t="shared" si="11"/>
        <v>175027</v>
      </c>
      <c r="N47" s="84">
        <v>0.6</v>
      </c>
      <c r="O47" s="85">
        <v>0</v>
      </c>
      <c r="P47" s="85">
        <v>0</v>
      </c>
      <c r="Q47" s="85">
        <v>0</v>
      </c>
      <c r="R47" s="86">
        <v>0</v>
      </c>
      <c r="S47" s="86">
        <f t="shared" si="13"/>
        <v>262540</v>
      </c>
      <c r="T47" s="21"/>
      <c r="U47" s="21"/>
      <c r="V47" s="17"/>
      <c r="W47" s="17"/>
      <c r="X47" s="17"/>
      <c r="Y47" s="18" t="b">
        <f t="shared" si="5"/>
        <v>1</v>
      </c>
      <c r="Z47" s="19">
        <f t="shared" si="1"/>
        <v>0.6</v>
      </c>
      <c r="AA47" s="18" t="b">
        <f t="shared" si="2"/>
        <v>1</v>
      </c>
      <c r="AB47" s="18" t="b">
        <f t="shared" si="3"/>
        <v>1</v>
      </c>
    </row>
    <row r="48" spans="1:28" s="70" customFormat="1" ht="22.5" x14ac:dyDescent="0.25">
      <c r="A48" s="71">
        <v>46</v>
      </c>
      <c r="B48" s="72" t="s">
        <v>192</v>
      </c>
      <c r="C48" s="73" t="s">
        <v>72</v>
      </c>
      <c r="D48" s="74" t="s">
        <v>193</v>
      </c>
      <c r="E48" s="96">
        <v>2613022</v>
      </c>
      <c r="F48" s="76" t="s">
        <v>194</v>
      </c>
      <c r="G48" s="77" t="s">
        <v>195</v>
      </c>
      <c r="H48" s="78" t="s">
        <v>76</v>
      </c>
      <c r="I48" s="79">
        <v>0.77</v>
      </c>
      <c r="J48" s="80" t="s">
        <v>106</v>
      </c>
      <c r="K48" s="81">
        <v>343760.91</v>
      </c>
      <c r="L48" s="82">
        <v>206256</v>
      </c>
      <c r="M48" s="83">
        <f t="shared" si="11"/>
        <v>137504.90999999997</v>
      </c>
      <c r="N48" s="84">
        <v>0.6</v>
      </c>
      <c r="O48" s="85">
        <v>0</v>
      </c>
      <c r="P48" s="85">
        <v>0</v>
      </c>
      <c r="Q48" s="85">
        <v>0</v>
      </c>
      <c r="R48" s="86">
        <v>0</v>
      </c>
      <c r="S48" s="86">
        <f t="shared" si="13"/>
        <v>206256</v>
      </c>
      <c r="T48" s="21"/>
      <c r="U48" s="21"/>
      <c r="V48" s="17"/>
      <c r="W48" s="17"/>
      <c r="X48" s="17"/>
      <c r="Y48" s="18" t="b">
        <f t="shared" si="5"/>
        <v>1</v>
      </c>
      <c r="Z48" s="19">
        <f t="shared" si="1"/>
        <v>0.6</v>
      </c>
      <c r="AA48" s="18" t="b">
        <f t="shared" si="2"/>
        <v>1</v>
      </c>
      <c r="AB48" s="18" t="b">
        <f t="shared" si="3"/>
        <v>1</v>
      </c>
    </row>
    <row r="49" spans="1:28" s="70" customFormat="1" x14ac:dyDescent="0.25">
      <c r="A49" s="71">
        <v>47</v>
      </c>
      <c r="B49" s="72" t="s">
        <v>196</v>
      </c>
      <c r="C49" s="73" t="s">
        <v>72</v>
      </c>
      <c r="D49" s="74" t="s">
        <v>123</v>
      </c>
      <c r="E49" s="75">
        <v>2604053</v>
      </c>
      <c r="F49" s="76" t="s">
        <v>18</v>
      </c>
      <c r="G49" s="77" t="s">
        <v>197</v>
      </c>
      <c r="H49" s="78" t="s">
        <v>31</v>
      </c>
      <c r="I49" s="79">
        <v>0.65</v>
      </c>
      <c r="J49" s="80" t="s">
        <v>102</v>
      </c>
      <c r="K49" s="81">
        <v>668466.12</v>
      </c>
      <c r="L49" s="82">
        <v>334233</v>
      </c>
      <c r="M49" s="83">
        <f t="shared" si="11"/>
        <v>334233.12</v>
      </c>
      <c r="N49" s="84">
        <v>0.5</v>
      </c>
      <c r="O49" s="85">
        <v>0</v>
      </c>
      <c r="P49" s="85">
        <v>0</v>
      </c>
      <c r="Q49" s="85">
        <v>0</v>
      </c>
      <c r="R49" s="86">
        <v>0</v>
      </c>
      <c r="S49" s="86">
        <f t="shared" si="13"/>
        <v>334233</v>
      </c>
      <c r="T49" s="21"/>
      <c r="U49" s="21"/>
      <c r="V49" s="17"/>
      <c r="W49" s="17"/>
      <c r="X49" s="17"/>
      <c r="Y49" s="18" t="b">
        <f t="shared" si="5"/>
        <v>1</v>
      </c>
      <c r="Z49" s="19">
        <f t="shared" si="1"/>
        <v>0.5</v>
      </c>
      <c r="AA49" s="18" t="b">
        <f t="shared" si="2"/>
        <v>1</v>
      </c>
      <c r="AB49" s="18" t="b">
        <f t="shared" si="3"/>
        <v>1</v>
      </c>
    </row>
    <row r="50" spans="1:28" s="70" customFormat="1" ht="45" x14ac:dyDescent="0.25">
      <c r="A50" s="9">
        <v>48</v>
      </c>
      <c r="B50" s="116" t="s">
        <v>198</v>
      </c>
      <c r="C50" s="10"/>
      <c r="D50" s="88" t="s">
        <v>199</v>
      </c>
      <c r="E50" s="11">
        <v>2604073</v>
      </c>
      <c r="F50" s="89" t="s">
        <v>18</v>
      </c>
      <c r="G50" s="90" t="s">
        <v>200</v>
      </c>
      <c r="H50" s="91" t="s">
        <v>20</v>
      </c>
      <c r="I50" s="92"/>
      <c r="J50" s="93" t="s">
        <v>201</v>
      </c>
      <c r="K50" s="94"/>
      <c r="L50" s="65"/>
      <c r="M50" s="15"/>
      <c r="N50" s="16">
        <v>0.6</v>
      </c>
      <c r="O50" s="20"/>
      <c r="P50" s="20"/>
      <c r="Q50" s="20"/>
      <c r="R50" s="95"/>
      <c r="S50" s="95"/>
      <c r="T50" s="21"/>
      <c r="U50" s="21"/>
      <c r="V50" s="17"/>
      <c r="W50" s="17"/>
      <c r="X50" s="17"/>
      <c r="Y50" s="18" t="b">
        <f t="shared" si="5"/>
        <v>1</v>
      </c>
      <c r="Z50" s="19" t="e">
        <f t="shared" si="1"/>
        <v>#DIV/0!</v>
      </c>
      <c r="AA50" s="18" t="e">
        <f t="shared" si="2"/>
        <v>#DIV/0!</v>
      </c>
      <c r="AB50" s="18" t="b">
        <f t="shared" si="3"/>
        <v>1</v>
      </c>
    </row>
    <row r="51" spans="1:28" s="70" customFormat="1" x14ac:dyDescent="0.25">
      <c r="A51" s="71">
        <v>49</v>
      </c>
      <c r="B51" s="72" t="s">
        <v>202</v>
      </c>
      <c r="C51" s="73" t="s">
        <v>72</v>
      </c>
      <c r="D51" s="97" t="s">
        <v>186</v>
      </c>
      <c r="E51" s="75">
        <v>2604123</v>
      </c>
      <c r="F51" s="76" t="s">
        <v>18</v>
      </c>
      <c r="G51" s="77" t="s">
        <v>203</v>
      </c>
      <c r="H51" s="78" t="s">
        <v>31</v>
      </c>
      <c r="I51" s="79">
        <v>0.245</v>
      </c>
      <c r="J51" s="80" t="s">
        <v>121</v>
      </c>
      <c r="K51" s="81">
        <v>390915.37</v>
      </c>
      <c r="L51" s="82">
        <v>195457</v>
      </c>
      <c r="M51" s="83">
        <f t="shared" ref="M51:M65" si="14">K51-L51</f>
        <v>195458.37</v>
      </c>
      <c r="N51" s="84">
        <v>0.5</v>
      </c>
      <c r="O51" s="85">
        <v>0</v>
      </c>
      <c r="P51" s="85">
        <v>0</v>
      </c>
      <c r="Q51" s="85">
        <v>0</v>
      </c>
      <c r="R51" s="86">
        <v>0</v>
      </c>
      <c r="S51" s="86">
        <f>L51</f>
        <v>195457</v>
      </c>
      <c r="T51" s="21"/>
      <c r="U51" s="21"/>
      <c r="V51" s="17"/>
      <c r="W51" s="17"/>
      <c r="X51" s="17"/>
      <c r="Y51" s="18" t="b">
        <f t="shared" si="5"/>
        <v>1</v>
      </c>
      <c r="Z51" s="19">
        <f t="shared" si="1"/>
        <v>0.5</v>
      </c>
      <c r="AA51" s="18" t="b">
        <f t="shared" si="2"/>
        <v>1</v>
      </c>
      <c r="AB51" s="18" t="b">
        <f t="shared" si="3"/>
        <v>1</v>
      </c>
    </row>
    <row r="52" spans="1:28" s="70" customFormat="1" x14ac:dyDescent="0.25">
      <c r="A52" s="9">
        <v>50</v>
      </c>
      <c r="B52" s="87" t="s">
        <v>204</v>
      </c>
      <c r="C52" s="10" t="s">
        <v>67</v>
      </c>
      <c r="D52" s="88" t="s">
        <v>50</v>
      </c>
      <c r="E52" s="112">
        <v>2610053</v>
      </c>
      <c r="F52" s="89" t="s">
        <v>51</v>
      </c>
      <c r="G52" s="90" t="s">
        <v>205</v>
      </c>
      <c r="H52" s="91" t="s">
        <v>20</v>
      </c>
      <c r="I52" s="92">
        <v>0.22</v>
      </c>
      <c r="J52" s="93" t="s">
        <v>201</v>
      </c>
      <c r="K52" s="94">
        <v>1144300</v>
      </c>
      <c r="L52" s="65">
        <v>741312</v>
      </c>
      <c r="M52" s="15">
        <f t="shared" si="14"/>
        <v>402988</v>
      </c>
      <c r="N52" s="16">
        <v>0.7</v>
      </c>
      <c r="O52" s="20">
        <v>0</v>
      </c>
      <c r="P52" s="20">
        <v>0</v>
      </c>
      <c r="Q52" s="95">
        <v>0</v>
      </c>
      <c r="R52" s="95">
        <v>0</v>
      </c>
      <c r="S52" s="21">
        <v>46494</v>
      </c>
      <c r="T52" s="21">
        <v>694818</v>
      </c>
      <c r="U52" s="21"/>
      <c r="V52" s="17"/>
      <c r="W52" s="17"/>
      <c r="X52" s="17"/>
      <c r="Y52" s="18" t="b">
        <f t="shared" si="5"/>
        <v>1</v>
      </c>
      <c r="Z52" s="19">
        <f t="shared" si="1"/>
        <v>0.64780000000000004</v>
      </c>
      <c r="AA52" s="18" t="b">
        <f t="shared" si="2"/>
        <v>0</v>
      </c>
      <c r="AB52" s="18" t="b">
        <f t="shared" si="3"/>
        <v>1</v>
      </c>
    </row>
    <row r="53" spans="1:28" s="70" customFormat="1" ht="22.5" x14ac:dyDescent="0.25">
      <c r="A53" s="9">
        <v>51</v>
      </c>
      <c r="B53" s="87" t="s">
        <v>206</v>
      </c>
      <c r="C53" s="10" t="s">
        <v>67</v>
      </c>
      <c r="D53" s="88" t="s">
        <v>34</v>
      </c>
      <c r="E53" s="112">
        <v>2604033</v>
      </c>
      <c r="F53" s="89" t="s">
        <v>18</v>
      </c>
      <c r="G53" s="90" t="s">
        <v>207</v>
      </c>
      <c r="H53" s="91" t="s">
        <v>20</v>
      </c>
      <c r="I53" s="92">
        <v>0.56999999999999995</v>
      </c>
      <c r="J53" s="93" t="s">
        <v>208</v>
      </c>
      <c r="K53" s="94">
        <v>3116577.25</v>
      </c>
      <c r="L53" s="14">
        <v>2179466</v>
      </c>
      <c r="M53" s="15">
        <f t="shared" si="14"/>
        <v>937111.25</v>
      </c>
      <c r="N53" s="16">
        <v>0.7</v>
      </c>
      <c r="O53" s="20">
        <v>0</v>
      </c>
      <c r="P53" s="20">
        <v>0</v>
      </c>
      <c r="Q53" s="95">
        <v>0</v>
      </c>
      <c r="R53" s="95">
        <v>0</v>
      </c>
      <c r="S53" s="68">
        <v>280000</v>
      </c>
      <c r="T53" s="69">
        <v>280000</v>
      </c>
      <c r="U53" s="21">
        <v>1619466</v>
      </c>
      <c r="V53" s="17"/>
      <c r="W53" s="17"/>
      <c r="X53" s="17"/>
      <c r="Y53" s="18" t="b">
        <f t="shared" si="5"/>
        <v>1</v>
      </c>
      <c r="Z53" s="19">
        <f t="shared" si="1"/>
        <v>0.69930000000000003</v>
      </c>
      <c r="AA53" s="18" t="b">
        <f t="shared" si="2"/>
        <v>0</v>
      </c>
      <c r="AB53" s="18" t="b">
        <f t="shared" si="3"/>
        <v>1</v>
      </c>
    </row>
    <row r="54" spans="1:28" s="70" customFormat="1" ht="22.5" x14ac:dyDescent="0.25">
      <c r="A54" s="71">
        <v>52</v>
      </c>
      <c r="B54" s="72" t="s">
        <v>209</v>
      </c>
      <c r="C54" s="73" t="s">
        <v>72</v>
      </c>
      <c r="D54" s="97" t="s">
        <v>210</v>
      </c>
      <c r="E54" s="75">
        <v>2612053</v>
      </c>
      <c r="F54" s="76" t="s">
        <v>95</v>
      </c>
      <c r="G54" s="77" t="s">
        <v>211</v>
      </c>
      <c r="H54" s="78" t="s">
        <v>31</v>
      </c>
      <c r="I54" s="79">
        <v>0.66</v>
      </c>
      <c r="J54" s="80" t="s">
        <v>129</v>
      </c>
      <c r="K54" s="81">
        <v>549674.69999999995</v>
      </c>
      <c r="L54" s="82">
        <v>242673</v>
      </c>
      <c r="M54" s="83">
        <v>307001.7</v>
      </c>
      <c r="N54" s="84">
        <v>0.5</v>
      </c>
      <c r="O54" s="85">
        <v>0</v>
      </c>
      <c r="P54" s="85">
        <v>0</v>
      </c>
      <c r="Q54" s="86">
        <v>0</v>
      </c>
      <c r="R54" s="86">
        <v>0</v>
      </c>
      <c r="S54" s="86">
        <f>L54</f>
        <v>242673</v>
      </c>
      <c r="T54" s="21"/>
      <c r="U54" s="21"/>
      <c r="V54" s="17"/>
      <c r="W54" s="17"/>
      <c r="X54" s="17"/>
      <c r="Y54" s="18" t="b">
        <f t="shared" si="5"/>
        <v>1</v>
      </c>
      <c r="Z54" s="19">
        <f t="shared" si="1"/>
        <v>0.4415</v>
      </c>
      <c r="AA54" s="18" t="b">
        <f t="shared" si="2"/>
        <v>0</v>
      </c>
      <c r="AB54" s="18" t="b">
        <f t="shared" si="3"/>
        <v>1</v>
      </c>
    </row>
    <row r="55" spans="1:28" s="70" customFormat="1" ht="22.5" x14ac:dyDescent="0.25">
      <c r="A55" s="9">
        <v>53</v>
      </c>
      <c r="B55" s="87" t="s">
        <v>212</v>
      </c>
      <c r="C55" s="10" t="s">
        <v>67</v>
      </c>
      <c r="D55" s="88" t="s">
        <v>115</v>
      </c>
      <c r="E55" s="112">
        <v>2601013</v>
      </c>
      <c r="F55" s="89" t="s">
        <v>100</v>
      </c>
      <c r="G55" s="90" t="s">
        <v>213</v>
      </c>
      <c r="H55" s="91" t="s">
        <v>20</v>
      </c>
      <c r="I55" s="92">
        <v>0.71099999999999997</v>
      </c>
      <c r="J55" s="93" t="s">
        <v>214</v>
      </c>
      <c r="K55" s="94">
        <v>13661621.9</v>
      </c>
      <c r="L55" s="65">
        <v>9563135</v>
      </c>
      <c r="M55" s="15">
        <f t="shared" si="14"/>
        <v>4098486.9000000004</v>
      </c>
      <c r="N55" s="16">
        <v>0.7</v>
      </c>
      <c r="O55" s="20">
        <v>0</v>
      </c>
      <c r="P55" s="20">
        <v>0</v>
      </c>
      <c r="Q55" s="20">
        <v>0</v>
      </c>
      <c r="R55" s="95">
        <v>0</v>
      </c>
      <c r="S55" s="95">
        <v>483800</v>
      </c>
      <c r="T55" s="21">
        <v>4837998</v>
      </c>
      <c r="U55" s="21">
        <v>4241337</v>
      </c>
      <c r="V55" s="17"/>
      <c r="W55" s="17"/>
      <c r="X55" s="17"/>
      <c r="Y55" s="18" t="b">
        <f t="shared" si="5"/>
        <v>1</v>
      </c>
      <c r="Z55" s="19">
        <f t="shared" si="1"/>
        <v>0.7</v>
      </c>
      <c r="AA55" s="18" t="b">
        <f t="shared" si="2"/>
        <v>1</v>
      </c>
      <c r="AB55" s="18" t="b">
        <f t="shared" si="3"/>
        <v>1</v>
      </c>
    </row>
    <row r="56" spans="1:28" s="70" customFormat="1" ht="45" x14ac:dyDescent="0.25">
      <c r="A56" s="9">
        <v>54</v>
      </c>
      <c r="B56" s="87" t="s">
        <v>215</v>
      </c>
      <c r="C56" s="10" t="s">
        <v>67</v>
      </c>
      <c r="D56" s="88" t="s">
        <v>216</v>
      </c>
      <c r="E56" s="112">
        <v>2608022</v>
      </c>
      <c r="F56" s="89" t="s">
        <v>132</v>
      </c>
      <c r="G56" s="90" t="s">
        <v>217</v>
      </c>
      <c r="H56" s="91" t="s">
        <v>31</v>
      </c>
      <c r="I56" s="92">
        <v>1.61</v>
      </c>
      <c r="J56" s="93" t="s">
        <v>218</v>
      </c>
      <c r="K56" s="94">
        <v>4834776.7699999996</v>
      </c>
      <c r="L56" s="65">
        <v>2417388</v>
      </c>
      <c r="M56" s="15">
        <f t="shared" si="14"/>
        <v>2417388.7699999996</v>
      </c>
      <c r="N56" s="16">
        <v>0.5</v>
      </c>
      <c r="O56" s="20">
        <v>0</v>
      </c>
      <c r="P56" s="20">
        <v>0</v>
      </c>
      <c r="Q56" s="20">
        <v>0</v>
      </c>
      <c r="R56" s="95">
        <v>0</v>
      </c>
      <c r="S56" s="95">
        <v>104550</v>
      </c>
      <c r="T56" s="21">
        <v>2312838</v>
      </c>
      <c r="U56" s="21"/>
      <c r="V56" s="17"/>
      <c r="W56" s="17"/>
      <c r="X56" s="17"/>
      <c r="Y56" s="18" t="b">
        <f t="shared" si="5"/>
        <v>1</v>
      </c>
      <c r="Z56" s="19">
        <f t="shared" si="1"/>
        <v>0.5</v>
      </c>
      <c r="AA56" s="18" t="b">
        <f t="shared" si="2"/>
        <v>1</v>
      </c>
      <c r="AB56" s="18" t="b">
        <f t="shared" si="3"/>
        <v>1</v>
      </c>
    </row>
    <row r="57" spans="1:28" s="70" customFormat="1" ht="22.5" x14ac:dyDescent="0.25">
      <c r="A57" s="71">
        <v>55</v>
      </c>
      <c r="B57" s="72" t="s">
        <v>219</v>
      </c>
      <c r="C57" s="73" t="s">
        <v>72</v>
      </c>
      <c r="D57" s="74" t="s">
        <v>220</v>
      </c>
      <c r="E57" s="75">
        <v>2606043</v>
      </c>
      <c r="F57" s="76" t="s">
        <v>137</v>
      </c>
      <c r="G57" s="77" t="s">
        <v>221</v>
      </c>
      <c r="H57" s="78" t="s">
        <v>76</v>
      </c>
      <c r="I57" s="79">
        <v>0.54200000000000004</v>
      </c>
      <c r="J57" s="80" t="s">
        <v>159</v>
      </c>
      <c r="K57" s="81">
        <v>1198580.27</v>
      </c>
      <c r="L57" s="115">
        <v>839006</v>
      </c>
      <c r="M57" s="83">
        <f t="shared" si="14"/>
        <v>359574.27</v>
      </c>
      <c r="N57" s="84">
        <v>0.7</v>
      </c>
      <c r="O57" s="85">
        <v>0</v>
      </c>
      <c r="P57" s="85">
        <v>0</v>
      </c>
      <c r="Q57" s="85">
        <v>0</v>
      </c>
      <c r="R57" s="86">
        <v>0</v>
      </c>
      <c r="S57" s="86">
        <f>'gm podst'!L57</f>
        <v>839006</v>
      </c>
      <c r="T57" s="21"/>
      <c r="U57" s="21"/>
      <c r="V57" s="17"/>
      <c r="W57" s="17"/>
      <c r="X57" s="17"/>
      <c r="Y57" s="18" t="b">
        <f t="shared" si="5"/>
        <v>1</v>
      </c>
      <c r="Z57" s="19">
        <f t="shared" si="1"/>
        <v>0.7</v>
      </c>
      <c r="AA57" s="18" t="b">
        <f t="shared" si="2"/>
        <v>1</v>
      </c>
      <c r="AB57" s="18" t="b">
        <f t="shared" si="3"/>
        <v>1</v>
      </c>
    </row>
    <row r="58" spans="1:28" s="70" customFormat="1" x14ac:dyDescent="0.25">
      <c r="A58" s="71">
        <v>56</v>
      </c>
      <c r="B58" s="72" t="s">
        <v>222</v>
      </c>
      <c r="C58" s="73" t="s">
        <v>72</v>
      </c>
      <c r="D58" s="97" t="s">
        <v>189</v>
      </c>
      <c r="E58" s="75">
        <v>2602063</v>
      </c>
      <c r="F58" s="76" t="s">
        <v>29</v>
      </c>
      <c r="G58" s="77" t="s">
        <v>223</v>
      </c>
      <c r="H58" s="78" t="s">
        <v>76</v>
      </c>
      <c r="I58" s="79">
        <v>1.5429999999999999</v>
      </c>
      <c r="J58" s="80" t="s">
        <v>224</v>
      </c>
      <c r="K58" s="81">
        <v>634457.62</v>
      </c>
      <c r="L58" s="82">
        <v>380674</v>
      </c>
      <c r="M58" s="83">
        <f t="shared" si="14"/>
        <v>253783.62</v>
      </c>
      <c r="N58" s="84">
        <v>0.6</v>
      </c>
      <c r="O58" s="85">
        <v>0</v>
      </c>
      <c r="P58" s="85">
        <v>0</v>
      </c>
      <c r="Q58" s="85">
        <v>0</v>
      </c>
      <c r="R58" s="86">
        <v>0</v>
      </c>
      <c r="S58" s="86">
        <f>L58</f>
        <v>380674</v>
      </c>
      <c r="T58" s="21"/>
      <c r="U58" s="21"/>
      <c r="V58" s="17"/>
      <c r="W58" s="17"/>
      <c r="X58" s="17"/>
      <c r="Y58" s="18" t="b">
        <f t="shared" si="5"/>
        <v>1</v>
      </c>
      <c r="Z58" s="19">
        <f t="shared" si="1"/>
        <v>0.6</v>
      </c>
      <c r="AA58" s="18" t="b">
        <f t="shared" si="2"/>
        <v>1</v>
      </c>
      <c r="AB58" s="18" t="b">
        <f t="shared" si="3"/>
        <v>1</v>
      </c>
    </row>
    <row r="59" spans="1:28" s="70" customFormat="1" ht="22.5" x14ac:dyDescent="0.25">
      <c r="A59" s="9">
        <v>57</v>
      </c>
      <c r="B59" s="87" t="s">
        <v>225</v>
      </c>
      <c r="C59" s="10" t="s">
        <v>67</v>
      </c>
      <c r="D59" s="57" t="s">
        <v>41</v>
      </c>
      <c r="E59" s="112">
        <v>2609033</v>
      </c>
      <c r="F59" s="89" t="s">
        <v>42</v>
      </c>
      <c r="G59" s="90" t="s">
        <v>226</v>
      </c>
      <c r="H59" s="91" t="s">
        <v>20</v>
      </c>
      <c r="I59" s="92">
        <v>0.997</v>
      </c>
      <c r="J59" s="93" t="s">
        <v>227</v>
      </c>
      <c r="K59" s="94">
        <v>1666313.37</v>
      </c>
      <c r="L59" s="65">
        <v>1166419</v>
      </c>
      <c r="M59" s="15">
        <f t="shared" si="14"/>
        <v>499894.37000000011</v>
      </c>
      <c r="N59" s="16">
        <v>0.7</v>
      </c>
      <c r="O59" s="20">
        <v>0</v>
      </c>
      <c r="P59" s="20">
        <v>0</v>
      </c>
      <c r="Q59" s="20">
        <v>0</v>
      </c>
      <c r="R59" s="95">
        <v>0</v>
      </c>
      <c r="S59" s="68">
        <v>700</v>
      </c>
      <c r="T59" s="69">
        <v>1165719</v>
      </c>
      <c r="U59" s="21"/>
      <c r="V59" s="17"/>
      <c r="W59" s="17"/>
      <c r="X59" s="17"/>
      <c r="Y59" s="18" t="b">
        <f t="shared" si="5"/>
        <v>1</v>
      </c>
      <c r="Z59" s="19">
        <f t="shared" si="1"/>
        <v>0.7</v>
      </c>
      <c r="AA59" s="18" t="b">
        <f t="shared" si="2"/>
        <v>1</v>
      </c>
      <c r="AB59" s="18" t="b">
        <f t="shared" si="3"/>
        <v>1</v>
      </c>
    </row>
    <row r="60" spans="1:28" s="70" customFormat="1" ht="22.5" x14ac:dyDescent="0.25">
      <c r="A60" s="71">
        <v>58</v>
      </c>
      <c r="B60" s="72" t="s">
        <v>228</v>
      </c>
      <c r="C60" s="73" t="s">
        <v>72</v>
      </c>
      <c r="D60" s="97" t="s">
        <v>229</v>
      </c>
      <c r="E60" s="96">
        <v>2606082</v>
      </c>
      <c r="F60" s="76" t="s">
        <v>137</v>
      </c>
      <c r="G60" s="77" t="s">
        <v>230</v>
      </c>
      <c r="H60" s="78" t="s">
        <v>76</v>
      </c>
      <c r="I60" s="79">
        <v>0.92500000000000004</v>
      </c>
      <c r="J60" s="80" t="s">
        <v>231</v>
      </c>
      <c r="K60" s="81">
        <v>671129.07</v>
      </c>
      <c r="L60" s="82">
        <v>402677</v>
      </c>
      <c r="M60" s="83">
        <v>268452.07</v>
      </c>
      <c r="N60" s="84">
        <v>0.6</v>
      </c>
      <c r="O60" s="85">
        <v>0</v>
      </c>
      <c r="P60" s="85">
        <v>0</v>
      </c>
      <c r="Q60" s="85">
        <v>0</v>
      </c>
      <c r="R60" s="86">
        <v>0</v>
      </c>
      <c r="S60" s="86">
        <f>L60</f>
        <v>402677</v>
      </c>
      <c r="T60" s="21"/>
      <c r="U60" s="21"/>
      <c r="V60" s="17"/>
      <c r="W60" s="17"/>
      <c r="X60" s="17"/>
      <c r="Y60" s="18" t="b">
        <f t="shared" si="5"/>
        <v>1</v>
      </c>
      <c r="Z60" s="19">
        <f t="shared" si="1"/>
        <v>0.6</v>
      </c>
      <c r="AA60" s="18" t="b">
        <f t="shared" si="2"/>
        <v>1</v>
      </c>
      <c r="AB60" s="18" t="b">
        <f t="shared" si="3"/>
        <v>1</v>
      </c>
    </row>
    <row r="61" spans="1:28" s="70" customFormat="1" x14ac:dyDescent="0.25">
      <c r="A61" s="71">
        <v>59</v>
      </c>
      <c r="B61" s="72" t="s">
        <v>232</v>
      </c>
      <c r="C61" s="73" t="s">
        <v>72</v>
      </c>
      <c r="D61" s="97" t="s">
        <v>220</v>
      </c>
      <c r="E61" s="75">
        <v>2606043</v>
      </c>
      <c r="F61" s="76" t="s">
        <v>137</v>
      </c>
      <c r="G61" s="77" t="s">
        <v>233</v>
      </c>
      <c r="H61" s="78" t="s">
        <v>31</v>
      </c>
      <c r="I61" s="79">
        <v>0.91300000000000003</v>
      </c>
      <c r="J61" s="80" t="s">
        <v>159</v>
      </c>
      <c r="K61" s="81">
        <v>724522</v>
      </c>
      <c r="L61" s="82">
        <v>443213</v>
      </c>
      <c r="M61" s="83">
        <f t="shared" si="14"/>
        <v>281309</v>
      </c>
      <c r="N61" s="84">
        <v>0.7</v>
      </c>
      <c r="O61" s="85">
        <v>0</v>
      </c>
      <c r="P61" s="85">
        <v>0</v>
      </c>
      <c r="Q61" s="85">
        <v>0</v>
      </c>
      <c r="R61" s="86">
        <v>0</v>
      </c>
      <c r="S61" s="86">
        <f>L61</f>
        <v>443213</v>
      </c>
      <c r="T61" s="21"/>
      <c r="U61" s="21"/>
      <c r="V61" s="17"/>
      <c r="W61" s="17"/>
      <c r="X61" s="17"/>
      <c r="Y61" s="18" t="b">
        <f t="shared" si="5"/>
        <v>1</v>
      </c>
      <c r="Z61" s="19">
        <f t="shared" si="1"/>
        <v>0.61170000000000002</v>
      </c>
      <c r="AA61" s="18" t="b">
        <f t="shared" si="2"/>
        <v>0</v>
      </c>
      <c r="AB61" s="18" t="b">
        <f t="shared" si="3"/>
        <v>1</v>
      </c>
    </row>
    <row r="62" spans="1:28" s="70" customFormat="1" ht="56.25" x14ac:dyDescent="0.25">
      <c r="A62" s="71">
        <v>60</v>
      </c>
      <c r="B62" s="114" t="s">
        <v>234</v>
      </c>
      <c r="C62" s="73"/>
      <c r="D62" s="97" t="s">
        <v>235</v>
      </c>
      <c r="E62" s="96">
        <v>2606072</v>
      </c>
      <c r="F62" s="76" t="s">
        <v>137</v>
      </c>
      <c r="G62" s="77" t="s">
        <v>236</v>
      </c>
      <c r="H62" s="78" t="s">
        <v>31</v>
      </c>
      <c r="I62" s="79"/>
      <c r="J62" s="80" t="s">
        <v>106</v>
      </c>
      <c r="K62" s="81"/>
      <c r="L62" s="82"/>
      <c r="M62" s="83"/>
      <c r="N62" s="84">
        <v>0.6</v>
      </c>
      <c r="O62" s="85"/>
      <c r="P62" s="85"/>
      <c r="Q62" s="85"/>
      <c r="R62" s="86"/>
      <c r="S62" s="86"/>
      <c r="T62" s="21"/>
      <c r="U62" s="21"/>
      <c r="V62" s="17"/>
      <c r="W62" s="17"/>
      <c r="X62" s="17"/>
      <c r="Y62" s="18" t="b">
        <f t="shared" si="5"/>
        <v>1</v>
      </c>
      <c r="Z62" s="19" t="e">
        <f t="shared" si="1"/>
        <v>#DIV/0!</v>
      </c>
      <c r="AA62" s="18" t="e">
        <f t="shared" si="2"/>
        <v>#DIV/0!</v>
      </c>
      <c r="AB62" s="18" t="b">
        <f t="shared" si="3"/>
        <v>1</v>
      </c>
    </row>
    <row r="63" spans="1:28" s="70" customFormat="1" ht="33.75" x14ac:dyDescent="0.25">
      <c r="A63" s="71">
        <v>61</v>
      </c>
      <c r="B63" s="72" t="s">
        <v>237</v>
      </c>
      <c r="C63" s="73" t="s">
        <v>72</v>
      </c>
      <c r="D63" s="97" t="s">
        <v>94</v>
      </c>
      <c r="E63" s="75">
        <v>2612073</v>
      </c>
      <c r="F63" s="76" t="s">
        <v>95</v>
      </c>
      <c r="G63" s="77" t="s">
        <v>238</v>
      </c>
      <c r="H63" s="78" t="s">
        <v>20</v>
      </c>
      <c r="I63" s="79">
        <v>0.67200000000000004</v>
      </c>
      <c r="J63" s="80" t="s">
        <v>239</v>
      </c>
      <c r="K63" s="81">
        <v>5480941.5599999996</v>
      </c>
      <c r="L63" s="115">
        <v>3836659</v>
      </c>
      <c r="M63" s="83">
        <v>1644282.56</v>
      </c>
      <c r="N63" s="84">
        <v>0.7</v>
      </c>
      <c r="O63" s="85">
        <v>0</v>
      </c>
      <c r="P63" s="85">
        <v>0</v>
      </c>
      <c r="Q63" s="86">
        <v>0</v>
      </c>
      <c r="R63" s="86">
        <v>0</v>
      </c>
      <c r="S63" s="86">
        <f>L63</f>
        <v>3836659</v>
      </c>
      <c r="T63" s="21"/>
      <c r="U63" s="21"/>
      <c r="V63" s="17"/>
      <c r="W63" s="17"/>
      <c r="X63" s="17"/>
      <c r="Y63" s="18" t="b">
        <f t="shared" si="5"/>
        <v>1</v>
      </c>
      <c r="Z63" s="19">
        <f t="shared" si="1"/>
        <v>0.7</v>
      </c>
      <c r="AA63" s="18" t="b">
        <f t="shared" si="2"/>
        <v>1</v>
      </c>
      <c r="AB63" s="18" t="b">
        <f t="shared" si="3"/>
        <v>1</v>
      </c>
    </row>
    <row r="64" spans="1:28" s="70" customFormat="1" ht="22.5" x14ac:dyDescent="0.25">
      <c r="A64" s="9">
        <v>62</v>
      </c>
      <c r="B64" s="87" t="s">
        <v>240</v>
      </c>
      <c r="C64" s="10" t="s">
        <v>67</v>
      </c>
      <c r="D64" s="57" t="s">
        <v>241</v>
      </c>
      <c r="E64" s="112">
        <v>2609022</v>
      </c>
      <c r="F64" s="89" t="s">
        <v>42</v>
      </c>
      <c r="G64" s="90" t="s">
        <v>242</v>
      </c>
      <c r="H64" s="91" t="s">
        <v>20</v>
      </c>
      <c r="I64" s="92">
        <v>0.42899999999999999</v>
      </c>
      <c r="J64" s="93" t="s">
        <v>243</v>
      </c>
      <c r="K64" s="94">
        <v>1153377.19</v>
      </c>
      <c r="L64" s="14">
        <v>743797</v>
      </c>
      <c r="M64" s="15">
        <f t="shared" si="14"/>
        <v>409580.18999999994</v>
      </c>
      <c r="N64" s="16">
        <v>0.7</v>
      </c>
      <c r="O64" s="20">
        <v>0</v>
      </c>
      <c r="P64" s="20">
        <v>0</v>
      </c>
      <c r="Q64" s="95">
        <v>0</v>
      </c>
      <c r="R64" s="95">
        <v>0</v>
      </c>
      <c r="S64" s="95">
        <v>455000</v>
      </c>
      <c r="T64" s="21">
        <v>288797</v>
      </c>
      <c r="U64" s="21"/>
      <c r="V64" s="17"/>
      <c r="W64" s="17"/>
      <c r="X64" s="17"/>
      <c r="Y64" s="18" t="b">
        <f t="shared" si="5"/>
        <v>1</v>
      </c>
      <c r="Z64" s="19">
        <f t="shared" si="1"/>
        <v>0.64490000000000003</v>
      </c>
      <c r="AA64" s="18" t="b">
        <f t="shared" si="2"/>
        <v>0</v>
      </c>
      <c r="AB64" s="18" t="b">
        <f t="shared" si="3"/>
        <v>1</v>
      </c>
    </row>
    <row r="65" spans="1:28" s="70" customFormat="1" x14ac:dyDescent="0.25">
      <c r="A65" s="103">
        <v>63</v>
      </c>
      <c r="B65" s="101" t="s">
        <v>244</v>
      </c>
      <c r="C65" s="102" t="s">
        <v>72</v>
      </c>
      <c r="D65" s="97" t="s">
        <v>186</v>
      </c>
      <c r="E65" s="117">
        <v>2604123</v>
      </c>
      <c r="F65" s="104" t="s">
        <v>18</v>
      </c>
      <c r="G65" s="105" t="s">
        <v>245</v>
      </c>
      <c r="H65" s="106" t="s">
        <v>31</v>
      </c>
      <c r="I65" s="100">
        <v>0.245</v>
      </c>
      <c r="J65" s="107" t="s">
        <v>121</v>
      </c>
      <c r="K65" s="108">
        <v>947996.4</v>
      </c>
      <c r="L65" s="82">
        <v>473998</v>
      </c>
      <c r="M65" s="113">
        <f t="shared" si="14"/>
        <v>473998.4</v>
      </c>
      <c r="N65" s="109">
        <v>0.5</v>
      </c>
      <c r="O65" s="110">
        <v>0</v>
      </c>
      <c r="P65" s="110">
        <v>0</v>
      </c>
      <c r="Q65" s="111">
        <v>0</v>
      </c>
      <c r="R65" s="111">
        <v>0</v>
      </c>
      <c r="S65" s="111">
        <f>L65</f>
        <v>473998</v>
      </c>
      <c r="T65" s="118"/>
      <c r="U65" s="21"/>
      <c r="V65" s="17"/>
      <c r="W65" s="17"/>
      <c r="X65" s="17"/>
      <c r="Y65" s="18" t="b">
        <f t="shared" ref="Y65:Y81" si="15">L65=SUM(O65:X65)</f>
        <v>1</v>
      </c>
      <c r="Z65" s="19">
        <f t="shared" si="1"/>
        <v>0.5</v>
      </c>
      <c r="AA65" s="18" t="b">
        <f t="shared" si="2"/>
        <v>1</v>
      </c>
      <c r="AB65" s="18" t="b">
        <f t="shared" si="3"/>
        <v>1</v>
      </c>
    </row>
    <row r="66" spans="1:28" s="70" customFormat="1" ht="45" x14ac:dyDescent="0.25">
      <c r="A66" s="103">
        <v>64</v>
      </c>
      <c r="B66" s="114" t="s">
        <v>246</v>
      </c>
      <c r="C66" s="73"/>
      <c r="D66" s="97" t="s">
        <v>247</v>
      </c>
      <c r="E66" s="75">
        <v>2611011</v>
      </c>
      <c r="F66" s="76" t="s">
        <v>74</v>
      </c>
      <c r="G66" s="77" t="s">
        <v>248</v>
      </c>
      <c r="H66" s="78" t="s">
        <v>76</v>
      </c>
      <c r="I66" s="79"/>
      <c r="J66" s="80" t="s">
        <v>249</v>
      </c>
      <c r="K66" s="81"/>
      <c r="L66" s="115"/>
      <c r="M66" s="113"/>
      <c r="N66" s="84">
        <v>0.7</v>
      </c>
      <c r="O66" s="85"/>
      <c r="P66" s="85"/>
      <c r="Q66" s="85"/>
      <c r="R66" s="86"/>
      <c r="S66" s="86"/>
      <c r="T66" s="118"/>
      <c r="U66" s="21"/>
      <c r="V66" s="17"/>
      <c r="W66" s="17"/>
      <c r="X66" s="17"/>
      <c r="Y66" s="18" t="b">
        <f t="shared" si="15"/>
        <v>1</v>
      </c>
      <c r="Z66" s="19" t="e">
        <f t="shared" si="1"/>
        <v>#DIV/0!</v>
      </c>
      <c r="AA66" s="18" t="e">
        <f t="shared" si="2"/>
        <v>#DIV/0!</v>
      </c>
      <c r="AB66" s="18" t="b">
        <f t="shared" si="3"/>
        <v>1</v>
      </c>
    </row>
    <row r="67" spans="1:28" s="70" customFormat="1" x14ac:dyDescent="0.25">
      <c r="A67" s="103">
        <v>65</v>
      </c>
      <c r="B67" s="119" t="s">
        <v>250</v>
      </c>
      <c r="C67" s="120" t="s">
        <v>72</v>
      </c>
      <c r="D67" s="97" t="s">
        <v>175</v>
      </c>
      <c r="E67" s="117">
        <v>2604092</v>
      </c>
      <c r="F67" s="104" t="s">
        <v>18</v>
      </c>
      <c r="G67" s="105" t="s">
        <v>251</v>
      </c>
      <c r="H67" s="106" t="s">
        <v>31</v>
      </c>
      <c r="I67" s="100">
        <v>0.27300000000000002</v>
      </c>
      <c r="J67" s="107" t="s">
        <v>177</v>
      </c>
      <c r="K67" s="108">
        <v>155820</v>
      </c>
      <c r="L67" s="121">
        <v>99801</v>
      </c>
      <c r="M67" s="113">
        <f t="shared" ref="M67" si="16">K67-L67</f>
        <v>56019</v>
      </c>
      <c r="N67" s="122">
        <v>0.7</v>
      </c>
      <c r="O67" s="123">
        <v>0</v>
      </c>
      <c r="P67" s="123">
        <v>0</v>
      </c>
      <c r="Q67" s="123">
        <v>0</v>
      </c>
      <c r="R67" s="111">
        <v>0</v>
      </c>
      <c r="S67" s="111">
        <v>99801</v>
      </c>
      <c r="T67" s="118"/>
      <c r="U67" s="21"/>
      <c r="V67" s="17"/>
      <c r="W67" s="17"/>
      <c r="X67" s="17"/>
      <c r="Y67" s="18" t="b">
        <f t="shared" si="15"/>
        <v>1</v>
      </c>
      <c r="Z67" s="19">
        <f t="shared" ref="Z67:Z85" si="17">ROUND(L67/K67,4)</f>
        <v>0.64049999999999996</v>
      </c>
      <c r="AA67" s="18" t="b">
        <f t="shared" ref="AA67:AA85" si="18">Z67=N67</f>
        <v>0</v>
      </c>
      <c r="AB67" s="18" t="b">
        <f t="shared" ref="AB67:AB85" si="19">K67=L67+M67</f>
        <v>1</v>
      </c>
    </row>
    <row r="68" spans="1:28" s="70" customFormat="1" ht="22.5" x14ac:dyDescent="0.25">
      <c r="A68" s="124">
        <v>66</v>
      </c>
      <c r="B68" s="55" t="s">
        <v>252</v>
      </c>
      <c r="C68" s="10" t="s">
        <v>67</v>
      </c>
      <c r="D68" s="88" t="s">
        <v>34</v>
      </c>
      <c r="E68" s="112">
        <v>2604033</v>
      </c>
      <c r="F68" s="89" t="s">
        <v>18</v>
      </c>
      <c r="G68" s="90" t="s">
        <v>253</v>
      </c>
      <c r="H68" s="91" t="s">
        <v>20</v>
      </c>
      <c r="I68" s="92">
        <v>0.84799999999999998</v>
      </c>
      <c r="J68" s="93" t="s">
        <v>254</v>
      </c>
      <c r="K68" s="94">
        <v>6254158.71</v>
      </c>
      <c r="L68" s="14">
        <v>4377911</v>
      </c>
      <c r="M68" s="15">
        <f>K68-L68</f>
        <v>1876247.71</v>
      </c>
      <c r="N68" s="16">
        <v>0.7</v>
      </c>
      <c r="O68" s="20">
        <v>0</v>
      </c>
      <c r="P68" s="20">
        <v>0</v>
      </c>
      <c r="Q68" s="20">
        <v>0</v>
      </c>
      <c r="R68" s="95">
        <v>0</v>
      </c>
      <c r="S68" s="95">
        <v>24500</v>
      </c>
      <c r="T68" s="21">
        <v>224000</v>
      </c>
      <c r="U68" s="21">
        <v>4129411</v>
      </c>
      <c r="V68" s="17"/>
      <c r="W68" s="17"/>
      <c r="X68" s="17"/>
      <c r="Y68" s="18" t="b">
        <f t="shared" si="15"/>
        <v>1</v>
      </c>
      <c r="Z68" s="19">
        <f t="shared" si="17"/>
        <v>0.7</v>
      </c>
      <c r="AA68" s="18" t="b">
        <f t="shared" si="18"/>
        <v>1</v>
      </c>
      <c r="AB68" s="18" t="b">
        <f t="shared" si="19"/>
        <v>1</v>
      </c>
    </row>
    <row r="69" spans="1:28" s="70" customFormat="1" ht="45" x14ac:dyDescent="0.25">
      <c r="A69" s="125">
        <v>67</v>
      </c>
      <c r="B69" s="101" t="s">
        <v>255</v>
      </c>
      <c r="C69" s="73" t="s">
        <v>72</v>
      </c>
      <c r="D69" s="74" t="s">
        <v>256</v>
      </c>
      <c r="E69" s="96">
        <v>2606012</v>
      </c>
      <c r="F69" s="76" t="s">
        <v>137</v>
      </c>
      <c r="G69" s="77" t="s">
        <v>257</v>
      </c>
      <c r="H69" s="78" t="s">
        <v>76</v>
      </c>
      <c r="I69" s="79">
        <v>5.5529999999999999</v>
      </c>
      <c r="J69" s="80" t="s">
        <v>139</v>
      </c>
      <c r="K69" s="81">
        <v>1730913.6400000001</v>
      </c>
      <c r="L69" s="82">
        <v>1038548</v>
      </c>
      <c r="M69" s="83">
        <f t="shared" ref="M69" si="20">K69-L69</f>
        <v>692365.64000000013</v>
      </c>
      <c r="N69" s="84">
        <v>0.6</v>
      </c>
      <c r="O69" s="85">
        <v>0</v>
      </c>
      <c r="P69" s="85">
        <v>0</v>
      </c>
      <c r="Q69" s="85">
        <v>0</v>
      </c>
      <c r="R69" s="86">
        <v>0</v>
      </c>
      <c r="S69" s="86">
        <f>L69</f>
        <v>1038548</v>
      </c>
      <c r="T69" s="21"/>
      <c r="U69" s="21"/>
      <c r="V69" s="17"/>
      <c r="W69" s="17"/>
      <c r="X69" s="17"/>
      <c r="Y69" s="18" t="b">
        <f t="shared" si="15"/>
        <v>1</v>
      </c>
      <c r="Z69" s="19">
        <f t="shared" si="17"/>
        <v>0.6</v>
      </c>
      <c r="AA69" s="18" t="b">
        <f t="shared" si="18"/>
        <v>1</v>
      </c>
      <c r="AB69" s="18" t="b">
        <f t="shared" si="19"/>
        <v>1</v>
      </c>
    </row>
    <row r="70" spans="1:28" s="70" customFormat="1" ht="33.75" x14ac:dyDescent="0.25">
      <c r="A70" s="124">
        <v>68</v>
      </c>
      <c r="B70" s="55" t="s">
        <v>258</v>
      </c>
      <c r="C70" s="10" t="s">
        <v>67</v>
      </c>
      <c r="D70" s="88" t="s">
        <v>34</v>
      </c>
      <c r="E70" s="112">
        <v>2604033</v>
      </c>
      <c r="F70" s="89" t="s">
        <v>18</v>
      </c>
      <c r="G70" s="90" t="s">
        <v>259</v>
      </c>
      <c r="H70" s="91" t="s">
        <v>20</v>
      </c>
      <c r="I70" s="92">
        <v>1.0720000000000001</v>
      </c>
      <c r="J70" s="93" t="s">
        <v>260</v>
      </c>
      <c r="K70" s="94">
        <v>3613613.51</v>
      </c>
      <c r="L70" s="14">
        <v>2529529</v>
      </c>
      <c r="M70" s="15">
        <v>1084084.51</v>
      </c>
      <c r="N70" s="16">
        <v>0.7</v>
      </c>
      <c r="O70" s="20">
        <v>0</v>
      </c>
      <c r="P70" s="20">
        <v>0</v>
      </c>
      <c r="Q70" s="20">
        <v>0</v>
      </c>
      <c r="R70" s="95">
        <v>0</v>
      </c>
      <c r="S70" s="68">
        <f>1015000</f>
        <v>1015000</v>
      </c>
      <c r="T70" s="69">
        <v>1514529</v>
      </c>
      <c r="U70" s="21"/>
      <c r="V70" s="17"/>
      <c r="W70" s="17"/>
      <c r="X70" s="17"/>
      <c r="Y70" s="18" t="b">
        <f t="shared" si="15"/>
        <v>1</v>
      </c>
      <c r="Z70" s="19">
        <f t="shared" si="17"/>
        <v>0.7</v>
      </c>
      <c r="AA70" s="18" t="b">
        <f t="shared" si="18"/>
        <v>1</v>
      </c>
      <c r="AB70" s="18" t="b">
        <f t="shared" si="19"/>
        <v>1</v>
      </c>
    </row>
    <row r="71" spans="1:28" s="70" customFormat="1" ht="22.5" x14ac:dyDescent="0.25">
      <c r="A71" s="125">
        <v>69</v>
      </c>
      <c r="B71" s="101" t="s">
        <v>261</v>
      </c>
      <c r="C71" s="73" t="s">
        <v>72</v>
      </c>
      <c r="D71" s="74" t="s">
        <v>262</v>
      </c>
      <c r="E71" s="75">
        <v>2602093</v>
      </c>
      <c r="F71" s="76" t="s">
        <v>29</v>
      </c>
      <c r="G71" s="77" t="s">
        <v>263</v>
      </c>
      <c r="H71" s="78" t="s">
        <v>31</v>
      </c>
      <c r="I71" s="100">
        <v>0.27300000000000002</v>
      </c>
      <c r="J71" s="80" t="s">
        <v>77</v>
      </c>
      <c r="K71" s="81">
        <v>1611040.43</v>
      </c>
      <c r="L71" s="115">
        <f>966624</f>
        <v>966624</v>
      </c>
      <c r="M71" s="83">
        <f>K71-L71</f>
        <v>644416.42999999993</v>
      </c>
      <c r="N71" s="84">
        <v>0.6</v>
      </c>
      <c r="O71" s="85">
        <v>0</v>
      </c>
      <c r="P71" s="85">
        <v>0</v>
      </c>
      <c r="Q71" s="85">
        <v>0</v>
      </c>
      <c r="R71" s="86">
        <v>0</v>
      </c>
      <c r="S71" s="86">
        <f>L71</f>
        <v>966624</v>
      </c>
      <c r="T71" s="69"/>
      <c r="U71" s="21"/>
      <c r="V71" s="17"/>
      <c r="W71" s="17"/>
      <c r="X71" s="17"/>
      <c r="Y71" s="18" t="b">
        <f t="shared" si="15"/>
        <v>1</v>
      </c>
      <c r="Z71" s="19">
        <f t="shared" si="17"/>
        <v>0.6</v>
      </c>
      <c r="AA71" s="18" t="b">
        <f t="shared" si="18"/>
        <v>1</v>
      </c>
      <c r="AB71" s="18" t="b">
        <f t="shared" si="19"/>
        <v>1</v>
      </c>
    </row>
    <row r="72" spans="1:28" s="70" customFormat="1" ht="22.5" x14ac:dyDescent="0.25">
      <c r="A72" s="125">
        <v>70</v>
      </c>
      <c r="B72" s="72" t="s">
        <v>264</v>
      </c>
      <c r="C72" s="73" t="s">
        <v>72</v>
      </c>
      <c r="D72" s="74" t="s">
        <v>28</v>
      </c>
      <c r="E72" s="96">
        <v>2602023</v>
      </c>
      <c r="F72" s="76" t="s">
        <v>29</v>
      </c>
      <c r="G72" s="77" t="s">
        <v>265</v>
      </c>
      <c r="H72" s="78" t="s">
        <v>31</v>
      </c>
      <c r="I72" s="100">
        <v>2.02</v>
      </c>
      <c r="J72" s="80" t="s">
        <v>110</v>
      </c>
      <c r="K72" s="81">
        <v>4555615.4400000004</v>
      </c>
      <c r="L72" s="115">
        <f>3188930</f>
        <v>3188930</v>
      </c>
      <c r="M72" s="83">
        <f>K72-L72</f>
        <v>1366685.4400000004</v>
      </c>
      <c r="N72" s="84">
        <v>0.7</v>
      </c>
      <c r="O72" s="85">
        <v>0</v>
      </c>
      <c r="P72" s="85">
        <v>0</v>
      </c>
      <c r="Q72" s="85">
        <v>0</v>
      </c>
      <c r="R72" s="86">
        <v>0</v>
      </c>
      <c r="S72" s="86">
        <f>L72</f>
        <v>3188930</v>
      </c>
      <c r="T72" s="69"/>
      <c r="U72" s="21"/>
      <c r="V72" s="17"/>
      <c r="W72" s="17"/>
      <c r="X72" s="17"/>
      <c r="Y72" s="18" t="b">
        <f t="shared" si="15"/>
        <v>1</v>
      </c>
      <c r="Z72" s="19">
        <f t="shared" si="17"/>
        <v>0.7</v>
      </c>
      <c r="AA72" s="18" t="b">
        <f t="shared" si="18"/>
        <v>1</v>
      </c>
      <c r="AB72" s="18" t="b">
        <f t="shared" si="19"/>
        <v>1</v>
      </c>
    </row>
    <row r="73" spans="1:28" s="70" customFormat="1" ht="45" x14ac:dyDescent="0.25">
      <c r="A73" s="124">
        <v>71</v>
      </c>
      <c r="B73" s="87" t="s">
        <v>266</v>
      </c>
      <c r="C73" s="10" t="s">
        <v>67</v>
      </c>
      <c r="D73" s="88" t="s">
        <v>267</v>
      </c>
      <c r="E73" s="112">
        <v>2604062</v>
      </c>
      <c r="F73" s="89" t="s">
        <v>18</v>
      </c>
      <c r="G73" s="90" t="s">
        <v>268</v>
      </c>
      <c r="H73" s="91" t="s">
        <v>20</v>
      </c>
      <c r="I73" s="62">
        <v>1.135</v>
      </c>
      <c r="J73" s="93" t="s">
        <v>269</v>
      </c>
      <c r="K73" s="94">
        <v>5405656</v>
      </c>
      <c r="L73" s="14">
        <v>3783959</v>
      </c>
      <c r="M73" s="15">
        <v>1621697</v>
      </c>
      <c r="N73" s="16">
        <v>0.7</v>
      </c>
      <c r="O73" s="20">
        <v>0</v>
      </c>
      <c r="P73" s="20">
        <v>0</v>
      </c>
      <c r="Q73" s="20">
        <v>0</v>
      </c>
      <c r="R73" s="95">
        <v>0</v>
      </c>
      <c r="S73" s="95">
        <v>35000</v>
      </c>
      <c r="T73" s="69">
        <v>1918229</v>
      </c>
      <c r="U73" s="21">
        <v>1830730</v>
      </c>
      <c r="V73" s="17"/>
      <c r="W73" s="17"/>
      <c r="X73" s="17"/>
      <c r="Y73" s="18" t="b">
        <f t="shared" si="15"/>
        <v>1</v>
      </c>
      <c r="Z73" s="19">
        <f t="shared" si="17"/>
        <v>0.7</v>
      </c>
      <c r="AA73" s="18" t="b">
        <f t="shared" si="18"/>
        <v>1</v>
      </c>
      <c r="AB73" s="18" t="b">
        <f t="shared" si="19"/>
        <v>1</v>
      </c>
    </row>
    <row r="74" spans="1:28" s="70" customFormat="1" ht="22.5" x14ac:dyDescent="0.25">
      <c r="A74" s="125">
        <v>72</v>
      </c>
      <c r="B74" s="101" t="s">
        <v>270</v>
      </c>
      <c r="C74" s="73" t="s">
        <v>72</v>
      </c>
      <c r="D74" s="74" t="s">
        <v>179</v>
      </c>
      <c r="E74" s="75">
        <v>2604082</v>
      </c>
      <c r="F74" s="76" t="s">
        <v>18</v>
      </c>
      <c r="G74" s="77" t="s">
        <v>271</v>
      </c>
      <c r="H74" s="78" t="s">
        <v>31</v>
      </c>
      <c r="I74" s="100">
        <v>0.61899999999999999</v>
      </c>
      <c r="J74" s="80" t="s">
        <v>92</v>
      </c>
      <c r="K74" s="81">
        <v>322000</v>
      </c>
      <c r="L74" s="115">
        <v>225400</v>
      </c>
      <c r="M74" s="83">
        <v>96600</v>
      </c>
      <c r="N74" s="84">
        <v>0.7</v>
      </c>
      <c r="O74" s="85">
        <v>0</v>
      </c>
      <c r="P74" s="85">
        <v>0</v>
      </c>
      <c r="Q74" s="85">
        <v>0</v>
      </c>
      <c r="R74" s="86">
        <v>0</v>
      </c>
      <c r="S74" s="86">
        <v>225400</v>
      </c>
      <c r="T74" s="69"/>
      <c r="U74" s="21"/>
      <c r="V74" s="17"/>
      <c r="W74" s="17"/>
      <c r="X74" s="17"/>
      <c r="Y74" s="18" t="b">
        <f t="shared" si="15"/>
        <v>1</v>
      </c>
      <c r="Z74" s="19">
        <f t="shared" si="17"/>
        <v>0.7</v>
      </c>
      <c r="AA74" s="18" t="b">
        <f t="shared" si="18"/>
        <v>1</v>
      </c>
      <c r="AB74" s="18" t="b">
        <f t="shared" si="19"/>
        <v>1</v>
      </c>
    </row>
    <row r="75" spans="1:28" s="70" customFormat="1" ht="22.5" x14ac:dyDescent="0.25">
      <c r="A75" s="125">
        <v>73</v>
      </c>
      <c r="B75" s="101" t="s">
        <v>272</v>
      </c>
      <c r="C75" s="73" t="s">
        <v>72</v>
      </c>
      <c r="D75" s="74" t="s">
        <v>273</v>
      </c>
      <c r="E75" s="75">
        <v>2606032</v>
      </c>
      <c r="F75" s="76" t="s">
        <v>137</v>
      </c>
      <c r="G75" s="77" t="s">
        <v>274</v>
      </c>
      <c r="H75" s="78" t="s">
        <v>31</v>
      </c>
      <c r="I75" s="100">
        <v>0.52</v>
      </c>
      <c r="J75" s="80" t="s">
        <v>84</v>
      </c>
      <c r="K75" s="81">
        <v>695835.15</v>
      </c>
      <c r="L75" s="115">
        <f>487084</f>
        <v>487084</v>
      </c>
      <c r="M75" s="83">
        <f>K75-L75</f>
        <v>208751.15000000002</v>
      </c>
      <c r="N75" s="84">
        <v>0.7</v>
      </c>
      <c r="O75" s="85">
        <v>0</v>
      </c>
      <c r="P75" s="85">
        <v>0</v>
      </c>
      <c r="Q75" s="85">
        <v>0</v>
      </c>
      <c r="R75" s="86">
        <v>0</v>
      </c>
      <c r="S75" s="86">
        <f>L75</f>
        <v>487084</v>
      </c>
      <c r="T75" s="69"/>
      <c r="U75" s="21"/>
      <c r="V75" s="17"/>
      <c r="W75" s="17"/>
      <c r="X75" s="17"/>
      <c r="Y75" s="18" t="b">
        <f t="shared" si="15"/>
        <v>1</v>
      </c>
      <c r="Z75" s="19">
        <f t="shared" si="17"/>
        <v>0.7</v>
      </c>
      <c r="AA75" s="18" t="b">
        <f t="shared" si="18"/>
        <v>1</v>
      </c>
      <c r="AB75" s="18" t="b">
        <f t="shared" si="19"/>
        <v>1</v>
      </c>
    </row>
    <row r="76" spans="1:28" s="70" customFormat="1" x14ac:dyDescent="0.25">
      <c r="A76" s="125">
        <v>74</v>
      </c>
      <c r="B76" s="101" t="s">
        <v>275</v>
      </c>
      <c r="C76" s="102" t="s">
        <v>72</v>
      </c>
      <c r="D76" s="97" t="s">
        <v>50</v>
      </c>
      <c r="E76" s="117">
        <v>2610053</v>
      </c>
      <c r="F76" s="104" t="s">
        <v>51</v>
      </c>
      <c r="G76" s="105" t="s">
        <v>276</v>
      </c>
      <c r="H76" s="106" t="s">
        <v>76</v>
      </c>
      <c r="I76" s="100">
        <v>0.373</v>
      </c>
      <c r="J76" s="107" t="s">
        <v>121</v>
      </c>
      <c r="K76" s="108">
        <v>536579.24</v>
      </c>
      <c r="L76" s="82">
        <f>375605</f>
        <v>375605</v>
      </c>
      <c r="M76" s="113">
        <f>K76-L76</f>
        <v>160974.24</v>
      </c>
      <c r="N76" s="109">
        <v>0.7</v>
      </c>
      <c r="O76" s="110">
        <v>0</v>
      </c>
      <c r="P76" s="110">
        <v>0</v>
      </c>
      <c r="Q76" s="110">
        <v>0</v>
      </c>
      <c r="R76" s="111">
        <v>0</v>
      </c>
      <c r="S76" s="111">
        <f>L76</f>
        <v>375605</v>
      </c>
      <c r="T76" s="69"/>
      <c r="U76" s="21"/>
      <c r="V76" s="17"/>
      <c r="W76" s="17"/>
      <c r="X76" s="17"/>
      <c r="Y76" s="18" t="b">
        <f t="shared" si="15"/>
        <v>1</v>
      </c>
      <c r="Z76" s="19">
        <f t="shared" si="17"/>
        <v>0.7</v>
      </c>
      <c r="AA76" s="18" t="b">
        <f t="shared" si="18"/>
        <v>1</v>
      </c>
      <c r="AB76" s="18" t="b">
        <f t="shared" si="19"/>
        <v>1</v>
      </c>
    </row>
    <row r="77" spans="1:28" s="70" customFormat="1" ht="45" x14ac:dyDescent="0.25">
      <c r="A77" s="125">
        <v>75</v>
      </c>
      <c r="B77" s="114" t="s">
        <v>277</v>
      </c>
      <c r="C77" s="73"/>
      <c r="D77" s="74" t="s">
        <v>278</v>
      </c>
      <c r="E77" s="75">
        <v>2607053</v>
      </c>
      <c r="F77" s="76" t="s">
        <v>24</v>
      </c>
      <c r="G77" s="77" t="s">
        <v>279</v>
      </c>
      <c r="H77" s="78" t="s">
        <v>31</v>
      </c>
      <c r="I77" s="100"/>
      <c r="J77" s="80" t="s">
        <v>92</v>
      </c>
      <c r="K77" s="81"/>
      <c r="L77" s="115"/>
      <c r="M77" s="83"/>
      <c r="N77" s="84">
        <v>0.8</v>
      </c>
      <c r="O77" s="85"/>
      <c r="P77" s="85"/>
      <c r="Q77" s="85"/>
      <c r="R77" s="86"/>
      <c r="S77" s="86"/>
      <c r="T77" s="69"/>
      <c r="U77" s="21"/>
      <c r="V77" s="17"/>
      <c r="W77" s="17"/>
      <c r="X77" s="17"/>
      <c r="Y77" s="18" t="b">
        <f t="shared" si="15"/>
        <v>1</v>
      </c>
      <c r="Z77" s="19" t="e">
        <f t="shared" si="17"/>
        <v>#DIV/0!</v>
      </c>
      <c r="AA77" s="18" t="e">
        <f t="shared" si="18"/>
        <v>#DIV/0!</v>
      </c>
      <c r="AB77" s="18" t="b">
        <f t="shared" si="19"/>
        <v>1</v>
      </c>
    </row>
    <row r="78" spans="1:28" s="70" customFormat="1" x14ac:dyDescent="0.25">
      <c r="A78" s="125">
        <v>76</v>
      </c>
      <c r="B78" s="72" t="s">
        <v>280</v>
      </c>
      <c r="C78" s="73" t="s">
        <v>72</v>
      </c>
      <c r="D78" s="74" t="s">
        <v>186</v>
      </c>
      <c r="E78" s="75">
        <v>2604123</v>
      </c>
      <c r="F78" s="76" t="s">
        <v>18</v>
      </c>
      <c r="G78" s="77" t="s">
        <v>281</v>
      </c>
      <c r="H78" s="78" t="s">
        <v>31</v>
      </c>
      <c r="I78" s="100">
        <v>0.28199999999999997</v>
      </c>
      <c r="J78" s="80" t="s">
        <v>121</v>
      </c>
      <c r="K78" s="81">
        <v>600000</v>
      </c>
      <c r="L78" s="115">
        <v>300000</v>
      </c>
      <c r="M78" s="83">
        <v>300000</v>
      </c>
      <c r="N78" s="84">
        <v>0.5</v>
      </c>
      <c r="O78" s="85">
        <v>0</v>
      </c>
      <c r="P78" s="85">
        <v>0</v>
      </c>
      <c r="Q78" s="85">
        <v>0</v>
      </c>
      <c r="R78" s="86">
        <v>0</v>
      </c>
      <c r="S78" s="86">
        <f>L78</f>
        <v>300000</v>
      </c>
      <c r="T78" s="69"/>
      <c r="U78" s="21"/>
      <c r="V78" s="17"/>
      <c r="W78" s="17"/>
      <c r="X78" s="17"/>
      <c r="Y78" s="18" t="b">
        <f t="shared" si="15"/>
        <v>1</v>
      </c>
      <c r="Z78" s="19">
        <f t="shared" si="17"/>
        <v>0.5</v>
      </c>
      <c r="AA78" s="18" t="b">
        <f t="shared" si="18"/>
        <v>1</v>
      </c>
      <c r="AB78" s="18" t="b">
        <f t="shared" si="19"/>
        <v>1</v>
      </c>
    </row>
    <row r="79" spans="1:28" s="70" customFormat="1" x14ac:dyDescent="0.25">
      <c r="A79" s="125">
        <v>77</v>
      </c>
      <c r="B79" s="72" t="s">
        <v>282</v>
      </c>
      <c r="C79" s="73" t="s">
        <v>72</v>
      </c>
      <c r="D79" s="74" t="s">
        <v>186</v>
      </c>
      <c r="E79" s="75">
        <v>2604123</v>
      </c>
      <c r="F79" s="76" t="s">
        <v>18</v>
      </c>
      <c r="G79" s="77" t="s">
        <v>283</v>
      </c>
      <c r="H79" s="78" t="s">
        <v>31</v>
      </c>
      <c r="I79" s="100">
        <v>0.25</v>
      </c>
      <c r="J79" s="80" t="s">
        <v>121</v>
      </c>
      <c r="K79" s="81">
        <v>1000000</v>
      </c>
      <c r="L79" s="115">
        <f>500000</f>
        <v>500000</v>
      </c>
      <c r="M79" s="83">
        <f>K79-L79</f>
        <v>500000</v>
      </c>
      <c r="N79" s="84">
        <v>0.5</v>
      </c>
      <c r="O79" s="85">
        <v>0</v>
      </c>
      <c r="P79" s="85">
        <v>0</v>
      </c>
      <c r="Q79" s="85">
        <v>0</v>
      </c>
      <c r="R79" s="86">
        <v>0</v>
      </c>
      <c r="S79" s="86">
        <f>L79</f>
        <v>500000</v>
      </c>
      <c r="T79" s="69"/>
      <c r="U79" s="21"/>
      <c r="V79" s="17"/>
      <c r="W79" s="17"/>
      <c r="X79" s="17"/>
      <c r="Y79" s="18" t="b">
        <f t="shared" si="15"/>
        <v>1</v>
      </c>
      <c r="Z79" s="19">
        <f t="shared" si="17"/>
        <v>0.5</v>
      </c>
      <c r="AA79" s="18" t="b">
        <f t="shared" si="18"/>
        <v>1</v>
      </c>
      <c r="AB79" s="18" t="b">
        <f t="shared" si="19"/>
        <v>1</v>
      </c>
    </row>
    <row r="80" spans="1:28" s="70" customFormat="1" ht="45" x14ac:dyDescent="0.25">
      <c r="A80" s="125">
        <v>78</v>
      </c>
      <c r="B80" s="114" t="s">
        <v>284</v>
      </c>
      <c r="C80" s="73"/>
      <c r="D80" s="74" t="s">
        <v>285</v>
      </c>
      <c r="E80" s="96">
        <v>2606062</v>
      </c>
      <c r="F80" s="76" t="s">
        <v>137</v>
      </c>
      <c r="G80" s="77" t="s">
        <v>286</v>
      </c>
      <c r="H80" s="78" t="s">
        <v>76</v>
      </c>
      <c r="I80" s="100"/>
      <c r="J80" s="80" t="s">
        <v>224</v>
      </c>
      <c r="K80" s="81"/>
      <c r="L80" s="115"/>
      <c r="M80" s="83"/>
      <c r="N80" s="84">
        <v>0.6</v>
      </c>
      <c r="O80" s="85"/>
      <c r="P80" s="85"/>
      <c r="Q80" s="85"/>
      <c r="R80" s="86"/>
      <c r="S80" s="86"/>
      <c r="T80" s="69"/>
      <c r="U80" s="21"/>
      <c r="V80" s="17"/>
      <c r="W80" s="17"/>
      <c r="X80" s="17"/>
      <c r="Y80" s="18" t="b">
        <f t="shared" si="15"/>
        <v>1</v>
      </c>
      <c r="Z80" s="19" t="e">
        <f t="shared" si="17"/>
        <v>#DIV/0!</v>
      </c>
      <c r="AA80" s="18" t="e">
        <f t="shared" si="18"/>
        <v>#DIV/0!</v>
      </c>
      <c r="AB80" s="18" t="b">
        <f t="shared" si="19"/>
        <v>1</v>
      </c>
    </row>
    <row r="81" spans="1:28" s="70" customFormat="1" ht="33.75" x14ac:dyDescent="0.25">
      <c r="A81" s="126" t="s">
        <v>287</v>
      </c>
      <c r="B81" s="127" t="s">
        <v>288</v>
      </c>
      <c r="C81" s="128" t="s">
        <v>72</v>
      </c>
      <c r="D81" s="129" t="s">
        <v>23</v>
      </c>
      <c r="E81" s="130">
        <v>2607011</v>
      </c>
      <c r="F81" s="131" t="s">
        <v>24</v>
      </c>
      <c r="G81" s="132" t="s">
        <v>289</v>
      </c>
      <c r="H81" s="133" t="s">
        <v>76</v>
      </c>
      <c r="I81" s="134">
        <v>1.202</v>
      </c>
      <c r="J81" s="135" t="s">
        <v>97</v>
      </c>
      <c r="K81" s="136">
        <v>3611371.2</v>
      </c>
      <c r="L81" s="137">
        <f>2527959-2380928</f>
        <v>147031</v>
      </c>
      <c r="M81" s="138">
        <f>K81-L81</f>
        <v>3464340.2</v>
      </c>
      <c r="N81" s="139">
        <v>0.7</v>
      </c>
      <c r="O81" s="140">
        <v>0</v>
      </c>
      <c r="P81" s="140">
        <v>0</v>
      </c>
      <c r="Q81" s="140">
        <v>0</v>
      </c>
      <c r="R81" s="141">
        <v>0</v>
      </c>
      <c r="S81" s="141">
        <f>L81</f>
        <v>147031</v>
      </c>
      <c r="T81" s="69"/>
      <c r="U81" s="21"/>
      <c r="V81" s="17"/>
      <c r="W81" s="17"/>
      <c r="X81" s="17"/>
      <c r="Y81" s="18" t="b">
        <f t="shared" si="15"/>
        <v>1</v>
      </c>
      <c r="Z81" s="19">
        <f t="shared" si="17"/>
        <v>4.07E-2</v>
      </c>
      <c r="AA81" s="18" t="b">
        <f t="shared" si="18"/>
        <v>0</v>
      </c>
      <c r="AB81" s="18" t="b">
        <f t="shared" si="19"/>
        <v>1</v>
      </c>
    </row>
    <row r="82" spans="1:28" x14ac:dyDescent="0.25">
      <c r="B82" s="142" t="s">
        <v>290</v>
      </c>
      <c r="C82" s="143"/>
      <c r="D82" s="143"/>
      <c r="E82" s="143"/>
      <c r="F82" s="143"/>
      <c r="G82" s="143"/>
      <c r="H82" s="144"/>
      <c r="I82" s="145">
        <f>SUM(I3:I81)</f>
        <v>70.121999999999986</v>
      </c>
      <c r="J82" s="146" t="s">
        <v>291</v>
      </c>
      <c r="K82" s="147">
        <f>SUM(K3:K81)</f>
        <v>198372891.54999998</v>
      </c>
      <c r="L82" s="147">
        <f>SUM(L3:L81)</f>
        <v>130284139</v>
      </c>
      <c r="M82" s="147">
        <f>SUM(M3:M81)</f>
        <v>68088752.550000012</v>
      </c>
      <c r="N82" s="148" t="s">
        <v>291</v>
      </c>
      <c r="O82" s="147">
        <f t="shared" ref="O82:X82" si="21">SUM(O3:O81)</f>
        <v>0</v>
      </c>
      <c r="P82" s="147">
        <f t="shared" si="21"/>
        <v>393500</v>
      </c>
      <c r="Q82" s="149">
        <f t="shared" si="21"/>
        <v>1935500</v>
      </c>
      <c r="R82" s="149">
        <f t="shared" si="21"/>
        <v>16818234</v>
      </c>
      <c r="S82" s="149">
        <f t="shared" si="21"/>
        <v>69740616</v>
      </c>
      <c r="T82" s="149">
        <f t="shared" si="21"/>
        <v>27559297</v>
      </c>
      <c r="U82" s="149">
        <f t="shared" si="21"/>
        <v>13836992</v>
      </c>
      <c r="V82" s="149">
        <f t="shared" si="21"/>
        <v>0</v>
      </c>
      <c r="W82" s="149">
        <f t="shared" si="21"/>
        <v>0</v>
      </c>
      <c r="X82" s="149">
        <f t="shared" si="21"/>
        <v>0</v>
      </c>
      <c r="Y82" s="18" t="b">
        <f t="shared" si="5"/>
        <v>1</v>
      </c>
      <c r="Z82" s="19">
        <f t="shared" si="17"/>
        <v>0.65680000000000005</v>
      </c>
      <c r="AA82" s="18" t="b">
        <f t="shared" si="18"/>
        <v>0</v>
      </c>
      <c r="AB82" s="18" t="b">
        <f t="shared" si="19"/>
        <v>1</v>
      </c>
    </row>
    <row r="83" spans="1:28" x14ac:dyDescent="0.25">
      <c r="A83" s="150" t="s">
        <v>292</v>
      </c>
      <c r="B83" s="151"/>
      <c r="C83" s="151"/>
      <c r="D83" s="151"/>
      <c r="E83" s="151"/>
      <c r="F83" s="151"/>
      <c r="G83" s="151"/>
      <c r="H83" s="152"/>
      <c r="I83" s="153">
        <f>SUMIF($C$3:$C$81,"K",I3:I81)</f>
        <v>18.456</v>
      </c>
      <c r="J83" s="154" t="s">
        <v>291</v>
      </c>
      <c r="K83" s="155">
        <f>SUMIF($C$3:$C$81,"K",K3:K81)</f>
        <v>64142357.840000004</v>
      </c>
      <c r="L83" s="155">
        <f>SUMIF($C$3:$C$81,"K",L3:L81)</f>
        <v>44382854</v>
      </c>
      <c r="M83" s="155">
        <f>SUMIF($C$3:$C$81,"K",M3:M81)</f>
        <v>19759503.84</v>
      </c>
      <c r="N83" s="156" t="s">
        <v>291</v>
      </c>
      <c r="O83" s="155">
        <f t="shared" ref="O83:X83" si="22">SUMIF($C$3:$C$81,"K",O3:O81)</f>
        <v>0</v>
      </c>
      <c r="P83" s="155">
        <f t="shared" si="22"/>
        <v>393500</v>
      </c>
      <c r="Q83" s="157">
        <f t="shared" si="22"/>
        <v>1935500</v>
      </c>
      <c r="R83" s="157">
        <f t="shared" si="22"/>
        <v>16818234</v>
      </c>
      <c r="S83" s="157">
        <f t="shared" si="22"/>
        <v>23906600</v>
      </c>
      <c r="T83" s="157">
        <f t="shared" si="22"/>
        <v>1329020</v>
      </c>
      <c r="U83" s="157">
        <f t="shared" si="22"/>
        <v>0</v>
      </c>
      <c r="V83" s="157">
        <f t="shared" si="22"/>
        <v>0</v>
      </c>
      <c r="W83" s="157">
        <f t="shared" si="22"/>
        <v>0</v>
      </c>
      <c r="X83" s="157">
        <f t="shared" si="22"/>
        <v>0</v>
      </c>
      <c r="Y83" s="18" t="b">
        <f t="shared" si="5"/>
        <v>1</v>
      </c>
      <c r="Z83" s="19">
        <f t="shared" si="17"/>
        <v>0.69189999999999996</v>
      </c>
      <c r="AA83" s="18" t="b">
        <f t="shared" si="18"/>
        <v>0</v>
      </c>
      <c r="AB83" s="18" t="b">
        <f t="shared" si="19"/>
        <v>1</v>
      </c>
    </row>
    <row r="84" spans="1:28" x14ac:dyDescent="0.25">
      <c r="A84" s="142" t="s">
        <v>293</v>
      </c>
      <c r="B84" s="143"/>
      <c r="C84" s="143"/>
      <c r="D84" s="143"/>
      <c r="E84" s="143"/>
      <c r="F84" s="143"/>
      <c r="G84" s="143"/>
      <c r="H84" s="144"/>
      <c r="I84" s="145">
        <f>SUMIF($C$3:$C$81,"N",I3:I81)</f>
        <v>39.458000000000006</v>
      </c>
      <c r="J84" s="146" t="s">
        <v>291</v>
      </c>
      <c r="K84" s="147">
        <f>SUMIF($C$3:$C$81,"N",K3:K81)</f>
        <v>64325308.979999989</v>
      </c>
      <c r="L84" s="147">
        <f>SUMIF($C$3:$C$81,"N",L3:L81)</f>
        <v>38919695</v>
      </c>
      <c r="M84" s="147">
        <f>SUMIF($C$3:$C$81,"N",M3:M81)</f>
        <v>25405613.979999993</v>
      </c>
      <c r="N84" s="148" t="s">
        <v>291</v>
      </c>
      <c r="O84" s="147">
        <f t="shared" ref="O84:X84" si="23">SUMIF($C$3:$C$81,"N",O3:O81)</f>
        <v>0</v>
      </c>
      <c r="P84" s="147">
        <f t="shared" si="23"/>
        <v>0</v>
      </c>
      <c r="Q84" s="149">
        <f t="shared" si="23"/>
        <v>0</v>
      </c>
      <c r="R84" s="149">
        <f t="shared" si="23"/>
        <v>0</v>
      </c>
      <c r="S84" s="149">
        <f t="shared" si="23"/>
        <v>38919695</v>
      </c>
      <c r="T84" s="149">
        <f t="shared" si="23"/>
        <v>0</v>
      </c>
      <c r="U84" s="149">
        <f t="shared" si="23"/>
        <v>0</v>
      </c>
      <c r="V84" s="149">
        <f t="shared" si="23"/>
        <v>0</v>
      </c>
      <c r="W84" s="149">
        <f t="shared" si="23"/>
        <v>0</v>
      </c>
      <c r="X84" s="149">
        <f t="shared" si="23"/>
        <v>0</v>
      </c>
      <c r="Y84" s="18" t="b">
        <f t="shared" ref="Y84:Y85" si="24">L84=SUM(O84:X84)</f>
        <v>1</v>
      </c>
      <c r="Z84" s="19">
        <f t="shared" si="17"/>
        <v>0.60499999999999998</v>
      </c>
      <c r="AA84" s="18" t="b">
        <f t="shared" si="18"/>
        <v>0</v>
      </c>
      <c r="AB84" s="18" t="b">
        <f t="shared" si="19"/>
        <v>1</v>
      </c>
    </row>
    <row r="85" spans="1:28" x14ac:dyDescent="0.25">
      <c r="A85" s="150" t="s">
        <v>294</v>
      </c>
      <c r="B85" s="151"/>
      <c r="C85" s="151"/>
      <c r="D85" s="151"/>
      <c r="E85" s="151"/>
      <c r="F85" s="151"/>
      <c r="G85" s="151"/>
      <c r="H85" s="152"/>
      <c r="I85" s="153">
        <f>SUMIF($C$3:$C$81,"W",I3:I81)</f>
        <v>12.208000000000004</v>
      </c>
      <c r="J85" s="154" t="s">
        <v>291</v>
      </c>
      <c r="K85" s="155">
        <f>SUMIF($C$3:$C$81,"W",K3:K81)</f>
        <v>69905224.729999989</v>
      </c>
      <c r="L85" s="155">
        <f>SUMIF($C$3:$C$81,"W",L3:L81)</f>
        <v>46981590</v>
      </c>
      <c r="M85" s="155">
        <f>SUMIF($C$3:$C$81,"W",M3:M81)</f>
        <v>22923634.730000008</v>
      </c>
      <c r="N85" s="156" t="s">
        <v>291</v>
      </c>
      <c r="O85" s="155">
        <f t="shared" ref="O85:X85" si="25">SUMIF($C$3:$C$81,"W",O3:O81)</f>
        <v>0</v>
      </c>
      <c r="P85" s="155">
        <f t="shared" si="25"/>
        <v>0</v>
      </c>
      <c r="Q85" s="157">
        <f t="shared" si="25"/>
        <v>0</v>
      </c>
      <c r="R85" s="157">
        <f t="shared" si="25"/>
        <v>0</v>
      </c>
      <c r="S85" s="157">
        <f t="shared" si="25"/>
        <v>6914321</v>
      </c>
      <c r="T85" s="157">
        <f t="shared" si="25"/>
        <v>26230277</v>
      </c>
      <c r="U85" s="157">
        <f t="shared" si="25"/>
        <v>13836992</v>
      </c>
      <c r="V85" s="157">
        <f t="shared" si="25"/>
        <v>0</v>
      </c>
      <c r="W85" s="157">
        <f t="shared" si="25"/>
        <v>0</v>
      </c>
      <c r="X85" s="157">
        <f t="shared" si="25"/>
        <v>0</v>
      </c>
      <c r="Y85" s="18" t="b">
        <f t="shared" si="24"/>
        <v>1</v>
      </c>
      <c r="Z85" s="19">
        <f t="shared" si="17"/>
        <v>0.67210000000000003</v>
      </c>
      <c r="AA85" s="18" t="b">
        <f t="shared" si="18"/>
        <v>0</v>
      </c>
      <c r="AB85" s="18" t="b">
        <f t="shared" si="19"/>
        <v>1</v>
      </c>
    </row>
    <row r="86" spans="1:28" x14ac:dyDescent="0.25">
      <c r="A86" s="158"/>
      <c r="B86" s="4"/>
      <c r="C86" s="4"/>
      <c r="D86" s="4"/>
      <c r="E86" s="4"/>
      <c r="F86" s="4"/>
      <c r="G86" s="4"/>
      <c r="H86" s="4"/>
      <c r="I86" s="4"/>
      <c r="J86" s="4"/>
      <c r="K86" s="159"/>
      <c r="L86" s="4"/>
      <c r="M86" s="4"/>
      <c r="N86" s="160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8" x14ac:dyDescent="0.25">
      <c r="A87" s="161" t="s">
        <v>295</v>
      </c>
      <c r="B87" s="4"/>
      <c r="C87" s="4"/>
      <c r="D87" s="4"/>
      <c r="E87" s="4"/>
      <c r="F87" s="4"/>
      <c r="G87" s="4"/>
      <c r="H87" s="4"/>
      <c r="I87" s="4"/>
      <c r="J87" s="4"/>
      <c r="K87" s="162"/>
      <c r="L87" s="4"/>
      <c r="M87" s="4"/>
      <c r="N87" s="160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8" x14ac:dyDescent="0.25">
      <c r="A88" s="163" t="s">
        <v>296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60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8" x14ac:dyDescent="0.25">
      <c r="A89" s="161" t="s">
        <v>297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60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8" x14ac:dyDescent="0.25">
      <c r="A90" s="164" t="s">
        <v>298</v>
      </c>
    </row>
    <row r="92" spans="1:28" x14ac:dyDescent="0.25">
      <c r="K92" s="166"/>
    </row>
  </sheetData>
  <mergeCells count="19">
    <mergeCell ref="A85:H85"/>
    <mergeCell ref="M1:M2"/>
    <mergeCell ref="N1:N2"/>
    <mergeCell ref="O1:X1"/>
    <mergeCell ref="B82:H82"/>
    <mergeCell ref="A83:H83"/>
    <mergeCell ref="A84:H84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I20:J20 I29:J29">
    <cfRule type="expression" dxfId="75" priority="69">
      <formula>$P20="p"</formula>
    </cfRule>
    <cfRule type="expression" dxfId="74" priority="70">
      <formula>$P20="k"</formula>
    </cfRule>
    <cfRule type="expression" dxfId="73" priority="71">
      <formula>$O20="odrzucenie"</formula>
    </cfRule>
    <cfRule type="expression" dxfId="72" priority="72">
      <formula>$O20="rezygnacja"</formula>
    </cfRule>
  </conditionalFormatting>
  <conditionalFormatting sqref="B14 B16:B21 B23:B27 B29:B30 B32:B42 B60 B62 B44:B51 B57">
    <cfRule type="expression" dxfId="71" priority="65">
      <formula>$O14="p"</formula>
    </cfRule>
    <cfRule type="expression" dxfId="70" priority="66">
      <formula>$O14="k"</formula>
    </cfRule>
    <cfRule type="expression" dxfId="69" priority="67">
      <formula>$N14="odrzucenie"</formula>
    </cfRule>
    <cfRule type="expression" dxfId="68" priority="68">
      <formula>$N14="rezygnacja"</formula>
    </cfRule>
  </conditionalFormatting>
  <conditionalFormatting sqref="B15 B22 B28 B31 B43 B61 B63:B64 B52:B56 B58:B59">
    <cfRule type="expression" dxfId="67" priority="73">
      <formula>#REF!="p"</formula>
    </cfRule>
    <cfRule type="expression" dxfId="66" priority="74">
      <formula>#REF!="k"</formula>
    </cfRule>
    <cfRule type="expression" dxfId="65" priority="75">
      <formula>$N15="odrzucenie"</formula>
    </cfRule>
    <cfRule type="expression" dxfId="64" priority="76">
      <formula>$N15="rezygnacja"</formula>
    </cfRule>
  </conditionalFormatting>
  <conditionalFormatting sqref="B65">
    <cfRule type="expression" dxfId="63" priority="61">
      <formula>#REF!="p"</formula>
    </cfRule>
    <cfRule type="expression" dxfId="62" priority="62">
      <formula>#REF!="k"</formula>
    </cfRule>
    <cfRule type="expression" dxfId="61" priority="63">
      <formula>$N65="odrzucenie"</formula>
    </cfRule>
    <cfRule type="expression" dxfId="60" priority="64">
      <formula>$N65="rezygnacja"</formula>
    </cfRule>
  </conditionalFormatting>
  <conditionalFormatting sqref="B66">
    <cfRule type="expression" dxfId="59" priority="57">
      <formula>$O66="p"</formula>
    </cfRule>
    <cfRule type="expression" dxfId="58" priority="58">
      <formula>$O66="k"</formula>
    </cfRule>
    <cfRule type="expression" dxfId="57" priority="59">
      <formula>$N66="odrzucenie"</formula>
    </cfRule>
    <cfRule type="expression" dxfId="56" priority="60">
      <formula>$N66="rezygnacja"</formula>
    </cfRule>
  </conditionalFormatting>
  <conditionalFormatting sqref="B67">
    <cfRule type="expression" dxfId="55" priority="53">
      <formula>$O67="p"</formula>
    </cfRule>
    <cfRule type="expression" dxfId="54" priority="54">
      <formula>$O67="k"</formula>
    </cfRule>
    <cfRule type="expression" dxfId="53" priority="55">
      <formula>$N67="odrzucenie"</formula>
    </cfRule>
    <cfRule type="expression" dxfId="52" priority="56">
      <formula>$N67="rezygnacja"</formula>
    </cfRule>
  </conditionalFormatting>
  <conditionalFormatting sqref="B68">
    <cfRule type="expression" dxfId="51" priority="49">
      <formula>$O68="p"</formula>
    </cfRule>
    <cfRule type="expression" dxfId="50" priority="50">
      <formula>$O68="k"</formula>
    </cfRule>
    <cfRule type="expression" dxfId="49" priority="51">
      <formula>$N68="odrzucenie"</formula>
    </cfRule>
    <cfRule type="expression" dxfId="48" priority="52">
      <formula>$N68="rezygnacja"</formula>
    </cfRule>
  </conditionalFormatting>
  <conditionalFormatting sqref="B69">
    <cfRule type="expression" dxfId="47" priority="45">
      <formula>#REF!="p"</formula>
    </cfRule>
    <cfRule type="expression" dxfId="46" priority="46">
      <formula>#REF!="k"</formula>
    </cfRule>
    <cfRule type="expression" dxfId="45" priority="47">
      <formula>$N69="odrzucenie"</formula>
    </cfRule>
    <cfRule type="expression" dxfId="44" priority="48">
      <formula>$N69="rezygnacja"</formula>
    </cfRule>
  </conditionalFormatting>
  <conditionalFormatting sqref="B70">
    <cfRule type="expression" dxfId="43" priority="41">
      <formula>$O70="p"</formula>
    </cfRule>
    <cfRule type="expression" dxfId="42" priority="42">
      <formula>$O70="k"</formula>
    </cfRule>
    <cfRule type="expression" dxfId="41" priority="43">
      <formula>$N70="odrzucenie"</formula>
    </cfRule>
    <cfRule type="expression" dxfId="40" priority="44">
      <formula>$N70="rezygnacja"</formula>
    </cfRule>
  </conditionalFormatting>
  <conditionalFormatting sqref="B71">
    <cfRule type="expression" dxfId="39" priority="37">
      <formula>$O71="p"</formula>
    </cfRule>
    <cfRule type="expression" dxfId="38" priority="38">
      <formula>$O71="k"</formula>
    </cfRule>
    <cfRule type="expression" dxfId="37" priority="39">
      <formula>$N71="odrzucenie"</formula>
    </cfRule>
    <cfRule type="expression" dxfId="36" priority="40">
      <formula>$N71="rezygnacja"</formula>
    </cfRule>
  </conditionalFormatting>
  <conditionalFormatting sqref="B72:B73">
    <cfRule type="expression" dxfId="35" priority="33">
      <formula>$P72="p"</formula>
    </cfRule>
    <cfRule type="expression" dxfId="34" priority="34">
      <formula>$P72="k"</formula>
    </cfRule>
    <cfRule type="expression" dxfId="33" priority="35">
      <formula>$N72="odrzucenie"</formula>
    </cfRule>
    <cfRule type="expression" dxfId="32" priority="36">
      <formula>$N72="rezygnacja"</formula>
    </cfRule>
  </conditionalFormatting>
  <conditionalFormatting sqref="B74">
    <cfRule type="expression" dxfId="31" priority="29">
      <formula>$O74="p"</formula>
    </cfRule>
    <cfRule type="expression" dxfId="30" priority="30">
      <formula>$O74="k"</formula>
    </cfRule>
    <cfRule type="expression" dxfId="29" priority="31">
      <formula>$N74="odrzucenie"</formula>
    </cfRule>
    <cfRule type="expression" dxfId="28" priority="32">
      <formula>$N74="rezygnacja"</formula>
    </cfRule>
  </conditionalFormatting>
  <conditionalFormatting sqref="B75">
    <cfRule type="expression" dxfId="27" priority="25">
      <formula>$O75="p"</formula>
    </cfRule>
    <cfRule type="expression" dxfId="26" priority="26">
      <formula>$O75="k"</formula>
    </cfRule>
    <cfRule type="expression" dxfId="25" priority="27">
      <formula>$N75="odrzucenie"</formula>
    </cfRule>
    <cfRule type="expression" dxfId="24" priority="28">
      <formula>$N75="rezygnacja"</formula>
    </cfRule>
  </conditionalFormatting>
  <conditionalFormatting sqref="B76">
    <cfRule type="expression" dxfId="23" priority="21">
      <formula>$O76="p"</formula>
    </cfRule>
    <cfRule type="expression" dxfId="22" priority="22">
      <formula>$O76="k"</formula>
    </cfRule>
    <cfRule type="expression" dxfId="21" priority="23">
      <formula>$N76="odrzucenie"</formula>
    </cfRule>
    <cfRule type="expression" dxfId="20" priority="24">
      <formula>$N76="rezygnacja"</formula>
    </cfRule>
  </conditionalFormatting>
  <conditionalFormatting sqref="B77">
    <cfRule type="expression" dxfId="19" priority="17">
      <formula>$O77="p"</formula>
    </cfRule>
    <cfRule type="expression" dxfId="18" priority="18">
      <formula>$O77="k"</formula>
    </cfRule>
    <cfRule type="expression" dxfId="17" priority="19">
      <formula>$N77="odrzucenie"</formula>
    </cfRule>
    <cfRule type="expression" dxfId="16" priority="20">
      <formula>$N77="rezygnacja"</formula>
    </cfRule>
  </conditionalFormatting>
  <conditionalFormatting sqref="B78">
    <cfRule type="expression" dxfId="15" priority="13">
      <formula>$O78="p"</formula>
    </cfRule>
    <cfRule type="expression" dxfId="14" priority="14">
      <formula>$O78="k"</formula>
    </cfRule>
    <cfRule type="expression" dxfId="13" priority="15">
      <formula>$N78="odrzucenie"</formula>
    </cfRule>
    <cfRule type="expression" dxfId="12" priority="16">
      <formula>$N78="rezygnacja"</formula>
    </cfRule>
  </conditionalFormatting>
  <conditionalFormatting sqref="B79">
    <cfRule type="expression" dxfId="11" priority="9">
      <formula>$O79="p"</formula>
    </cfRule>
    <cfRule type="expression" dxfId="10" priority="10">
      <formula>$O79="k"</formula>
    </cfRule>
    <cfRule type="expression" dxfId="9" priority="11">
      <formula>$N79="odrzucenie"</formula>
    </cfRule>
    <cfRule type="expression" dxfId="8" priority="12">
      <formula>$N79="rezygnacja"</formula>
    </cfRule>
  </conditionalFormatting>
  <conditionalFormatting sqref="B80">
    <cfRule type="expression" dxfId="7" priority="5">
      <formula>$P80="p"</formula>
    </cfRule>
    <cfRule type="expression" dxfId="6" priority="6">
      <formula>$P80="k"</formula>
    </cfRule>
    <cfRule type="expression" dxfId="5" priority="7">
      <formula>$N80="odrzucenie"</formula>
    </cfRule>
    <cfRule type="expression" dxfId="4" priority="8">
      <formula>$N80="rezygnacja"</formula>
    </cfRule>
  </conditionalFormatting>
  <conditionalFormatting sqref="B81">
    <cfRule type="expression" dxfId="3" priority="1">
      <formula>$O81="p"</formula>
    </cfRule>
    <cfRule type="expression" dxfId="2" priority="2">
      <formula>$O81="k"</formula>
    </cfRule>
    <cfRule type="expression" dxfId="1" priority="3">
      <formula>$N81="odrzucenie"</formula>
    </cfRule>
    <cfRule type="expression" dxfId="0" priority="4">
      <formula>$N81="rezygnacja"</formula>
    </cfRule>
  </conditionalFormatting>
  <dataValidations count="2">
    <dataValidation type="list" allowBlank="1" showInputMessage="1" showErrorMessage="1" sqref="D6:D7 C3:C13" xr:uid="{9D149174-6EE9-4908-B2F4-7073D454321F}">
      <formula1>"N,K,W"</formula1>
    </dataValidation>
    <dataValidation type="list" allowBlank="1" showInputMessage="1" showErrorMessage="1" sqref="H3:H5 H7:H11 H14:H81" xr:uid="{BD197E7D-090C-4C5E-9AC3-137E6E19814A}">
      <formula1>"B,P,R"</formula1>
    </dataValidation>
  </dataValidations>
  <pageMargins left="0.23622047244094491" right="0.23622047244094491" top="0.55118110236220474" bottom="0.35433070866141736" header="0.31496062992125984" footer="0.31496062992125984"/>
  <pageSetup paperSize="9" scale="43" fitToHeight="0" orientation="landscape" horizontalDpi="4294967295" verticalDpi="4294967295" r:id="rId1"/>
  <headerFooter>
    <oddHeader>&amp;LWojewództwo Świętokrzyskie - zadania gminne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podst</vt:lpstr>
      <vt:lpstr>'gm podst'!Obszar_wydruku</vt:lpstr>
      <vt:lpstr>'gm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2023-11-14T08:38:41Z</dcterms:created>
  <dcterms:modified xsi:type="dcterms:W3CDTF">2023-11-14T08:39:16Z</dcterms:modified>
</cp:coreProperties>
</file>