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ZMIENIONA NR 4 A 2023\"/>
    </mc:Choice>
  </mc:AlternateContent>
  <xr:revisionPtr revIDLastSave="0" documentId="13_ncr:1_{9A489F7E-5272-422D-B5AB-D9FC3782931F}" xr6:coauthVersionLast="36" xr6:coauthVersionMax="36" xr10:uidLastSave="{00000000-0000-0000-0000-000000000000}"/>
  <bookViews>
    <workbookView xWindow="0" yWindow="0" windowWidth="28800" windowHeight="11625" xr2:uid="{4C43C56F-3564-4FD9-8BA3-C0515C8F3FD9}"/>
  </bookViews>
  <sheets>
    <sheet name="pow rez" sheetId="1" r:id="rId1"/>
  </sheets>
  <definedNames>
    <definedName name="_xlnm._FilterDatabase" localSheetId="0" hidden="1">'pow rez'!$A$2:$W$13</definedName>
    <definedName name="_xlnm.Print_Area" localSheetId="0">'pow rez'!$A$1:$W$18</definedName>
    <definedName name="_xlnm.Print_Titles" localSheetId="0">'pow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1" l="1"/>
  <c r="V13" i="1"/>
  <c r="U13" i="1"/>
  <c r="T13" i="1"/>
  <c r="S13" i="1"/>
  <c r="R13" i="1"/>
  <c r="Q13" i="1"/>
  <c r="P13" i="1"/>
  <c r="O13" i="1"/>
  <c r="N13" i="1"/>
  <c r="J13" i="1"/>
  <c r="H13" i="1"/>
  <c r="W12" i="1"/>
  <c r="V12" i="1"/>
  <c r="U12" i="1"/>
  <c r="T12" i="1"/>
  <c r="S12" i="1"/>
  <c r="R12" i="1"/>
  <c r="Q12" i="1"/>
  <c r="P12" i="1"/>
  <c r="O12" i="1"/>
  <c r="N12" i="1"/>
  <c r="K12" i="1"/>
  <c r="AA12" i="1" s="1"/>
  <c r="J12" i="1"/>
  <c r="H12" i="1"/>
  <c r="W11" i="1"/>
  <c r="V11" i="1"/>
  <c r="U11" i="1"/>
  <c r="T11" i="1"/>
  <c r="S11" i="1"/>
  <c r="R11" i="1"/>
  <c r="Q11" i="1"/>
  <c r="P11" i="1"/>
  <c r="O11" i="1"/>
  <c r="N11" i="1"/>
  <c r="J11" i="1"/>
  <c r="H11" i="1"/>
  <c r="R10" i="1"/>
  <c r="L10" i="1"/>
  <c r="L13" i="1" s="1"/>
  <c r="K10" i="1"/>
  <c r="AA10" i="1" s="1"/>
  <c r="AA9" i="1"/>
  <c r="Y9" i="1"/>
  <c r="Z9" i="1" s="1"/>
  <c r="X9" i="1"/>
  <c r="AA8" i="1"/>
  <c r="Y8" i="1"/>
  <c r="Z8" i="1" s="1"/>
  <c r="X8" i="1"/>
  <c r="AA7" i="1"/>
  <c r="Y7" i="1"/>
  <c r="Z7" i="1" s="1"/>
  <c r="X7" i="1"/>
  <c r="AA6" i="1"/>
  <c r="Y6" i="1"/>
  <c r="Z6" i="1" s="1"/>
  <c r="X6" i="1"/>
  <c r="L6" i="1"/>
  <c r="AA5" i="1"/>
  <c r="Z5" i="1"/>
  <c r="Y5" i="1"/>
  <c r="X5" i="1"/>
  <c r="L5" i="1"/>
  <c r="AA4" i="1"/>
  <c r="Y4" i="1"/>
  <c r="Z4" i="1" s="1"/>
  <c r="X4" i="1"/>
  <c r="Y3" i="1"/>
  <c r="Z3" i="1" s="1"/>
  <c r="X3" i="1"/>
  <c r="L3" i="1"/>
  <c r="L12" i="1" s="1"/>
  <c r="X10" i="1" l="1"/>
  <c r="X12" i="1"/>
  <c r="AA3" i="1"/>
  <c r="K11" i="1"/>
  <c r="K13" i="1"/>
  <c r="Y10" i="1"/>
  <c r="Z10" i="1" s="1"/>
  <c r="L11" i="1"/>
  <c r="Y12" i="1"/>
  <c r="Z12" i="1" s="1"/>
  <c r="AA13" i="1" l="1"/>
  <c r="Y13" i="1"/>
  <c r="Z13" i="1" s="1"/>
  <c r="X13" i="1"/>
  <c r="AA11" i="1"/>
  <c r="Y11" i="1"/>
  <c r="Z11" i="1" s="1"/>
  <c r="X11" i="1"/>
</calcChain>
</file>

<file path=xl/sharedStrings.xml><?xml version="1.0" encoding="utf-8"?>
<sst xmlns="http://schemas.openxmlformats.org/spreadsheetml/2006/main" count="75" uniqueCount="53">
  <si>
    <t>L.p.</t>
  </si>
  <si>
    <t>Nr ewid.</t>
  </si>
  <si>
    <t>Zadanie nowe/wieloletnie [N/W]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</si>
  <si>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</si>
  <si>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</si>
  <si>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</si>
  <si>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</si>
  <si>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</si>
  <si>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</si>
  <si>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</si>
  <si>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</si>
  <si>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</si>
  <si>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</si>
  <si>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</si>
  <si>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133/A/2023</t>
  </si>
  <si>
    <t>N</t>
  </si>
  <si>
    <t>Powiat Sandomierski</t>
  </si>
  <si>
    <t>2609</t>
  </si>
  <si>
    <t>Przebudowa drogi powiatowej nr 1567T Stodoły - Zawichost w miejscowościach Buczek, Dziurów od km 4+230 do km 5+075</t>
  </si>
  <si>
    <t>P</t>
  </si>
  <si>
    <t>05.2023 10.2023</t>
  </si>
  <si>
    <t>140/A/2023
rezygnacja
z realizacji zadania</t>
  </si>
  <si>
    <t>Przebudowa drogi powiatowej nr 1704T Pierzchnica - Nowa Wieś w miejscowości Nowa Wieś od km 1+700 do km 2+461 Etap II</t>
  </si>
  <si>
    <t>137/A/2023</t>
  </si>
  <si>
    <t>Przebudowa drogi powiatowej nr 1696T Gałkowice - Dwikozy w miejscowości Góry Wysokie od km 3+784 do km 4+425</t>
  </si>
  <si>
    <t>180/A/2023</t>
  </si>
  <si>
    <t>Powiat Staszowski</t>
  </si>
  <si>
    <t>2612</t>
  </si>
  <si>
    <t>Przebudowa odcinka drogi powiatowej nr 1851T (0830T) Niemścice - Ponik w miejscowości Niemścice od km 0+511 do km 0+995</t>
  </si>
  <si>
    <t>05.2023 11.2023</t>
  </si>
  <si>
    <t>192/A/2023
rezygnacja
z realizacji zadania</t>
  </si>
  <si>
    <t>Powiat Kielecki</t>
  </si>
  <si>
    <t>Rozbudowa skrzyżowania drogi powiatowej nr 1429T (starodroże DW764) z drogami powiatowymi nr 1319T i nr 1322T w miejscowości Daleszyce</t>
  </si>
  <si>
    <t>B</t>
  </si>
  <si>
    <t>07.2023 06.2024</t>
  </si>
  <si>
    <t>113/A/2023
rezygnacja
z realizacji zadania</t>
  </si>
  <si>
    <t>Powiat Buski</t>
  </si>
  <si>
    <t>Przebudowa dróg powiatowych w ilości 5,600 km: Nr 0104T Stopnica - Mariampol - Borek dł. 1700 m, Nr 0085T Siesławice - Biniątki - Zagość dł. 1135 m, Nr 0041T Tuczępy - Januszkowice - Niziny dł. 2765 m</t>
  </si>
  <si>
    <t>04.2023 12.2023</t>
  </si>
  <si>
    <t>141/A/2023
rezygnacja
z realizacji zadania</t>
  </si>
  <si>
    <t>Przebudowa drogi powiatowej nr 1703T Świątniki - Byszów w miejscowości Janowice od km 4+480 do km 5+470</t>
  </si>
  <si>
    <t>190/A/2023</t>
  </si>
  <si>
    <t>W</t>
  </si>
  <si>
    <t>Przebudowa i rozbudowa drogi powiatowej nr 1424T na odcinku Jeleniów - Piórków od km 3+950 do km 5+945</t>
  </si>
  <si>
    <t>06.2023 11.2024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</si>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</sst>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_-* #,##0.00_-;\-* #,##0.00_-;_-* &quot;-&quot;??_-;_-@_-"/>
    <numFmt numFmtId="166" formatCode="#,##0.00_ ;\-#,##0.00\ "/>
    <numFmt numFmtId="167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7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64">
    <xf numFmtId="0" fontId="0" fillId="0" borderId="0" xfId="0"/>
    <xf numFmtId="0" fontId="0" fillId="2" borderId="0" xfId="0" applyFill="1" applyAlignment="1">
      <alignment vertical="center"/>
    </xf>
    <xf numFmtId="9" fontId="0" fillId="2" borderId="0" xfId="2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4" borderId="6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vertical="center"/>
    </xf>
    <xf numFmtId="166" fontId="4" fillId="3" borderId="6" xfId="1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7" fillId="2" borderId="0" xfId="0" applyFont="1" applyFill="1"/>
    <xf numFmtId="9" fontId="7" fillId="2" borderId="0" xfId="2" applyFont="1" applyFill="1"/>
    <xf numFmtId="3" fontId="4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9" fillId="4" borderId="6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vertical="center"/>
    </xf>
    <xf numFmtId="166" fontId="6" fillId="3" borderId="6" xfId="1" applyNumberFormat="1" applyFont="1" applyFill="1" applyBorder="1" applyAlignment="1">
      <alignment horizontal="right"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6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 shrinkToFi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3EBD8120-EAB1-4486-B23C-D4AE29CFCBF5}"/>
    <cellStyle name="Procentowy" xfId="2" builtinId="5"/>
  </cellStyles>
  <dxfs count="8"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CE172-1D20-4A8D-BA7C-9D9A083C38F9}">
  <sheetPr>
    <tabColor theme="0"/>
    <pageSetUpPr fitToPage="1"/>
  </sheetPr>
  <dimension ref="A1:AA24"/>
  <sheetViews>
    <sheetView showGridLines="0" tabSelected="1" topLeftCell="E1" zoomScale="90" zoomScaleNormal="90" zoomScaleSheetLayoutView="100" workbookViewId="0">
      <selection activeCell="X1" sqref="X1:AA1048576"/>
    </sheetView>
  </sheetViews>
  <sheetFormatPr defaultRowHeight="15" x14ac:dyDescent="0.25"/>
  <cols>
    <col min="1" max="1" width="5" style="1" customWidth="1"/>
    <col min="2" max="2" width="12" style="1" customWidth="1"/>
    <col min="3" max="3" width="14.28515625" style="1" customWidth="1"/>
    <col min="4" max="4" width="14.5703125" style="1" customWidth="1"/>
    <col min="5" max="5" width="10.7109375" style="1" customWidth="1"/>
    <col min="6" max="6" width="46.140625" style="1" customWidth="1"/>
    <col min="7" max="7" width="8.7109375" style="1" customWidth="1"/>
    <col min="8" max="9" width="15.85546875" style="1" customWidth="1"/>
    <col min="10" max="10" width="13.28515625" style="1" customWidth="1"/>
    <col min="11" max="11" width="13.140625" style="1" customWidth="1"/>
    <col min="12" max="12" width="13.7109375" style="1" customWidth="1"/>
    <col min="13" max="13" width="13.85546875" style="57" customWidth="1"/>
    <col min="14" max="15" width="9.85546875" style="1" customWidth="1"/>
    <col min="16" max="16" width="10.7109375" style="1" customWidth="1"/>
    <col min="17" max="17" width="10.85546875" style="1" bestFit="1" customWidth="1"/>
    <col min="18" max="18" width="11.7109375" style="1" bestFit="1" customWidth="1"/>
    <col min="19" max="20" width="11.140625" style="1" bestFit="1" customWidth="1"/>
    <col min="21" max="23" width="9.85546875" style="1" customWidth="1"/>
    <col min="24" max="24" width="0" style="1" hidden="1" customWidth="1"/>
    <col min="25" max="25" width="0" style="2" hidden="1" customWidth="1"/>
    <col min="26" max="27" width="0" style="1" hidden="1" customWidth="1"/>
    <col min="28" max="16384" width="9.140625" style="1"/>
  </cols>
  <sheetData>
    <row r="1" spans="1:27" x14ac:dyDescent="0.25">
      <c r="A1" s="58" t="s">
        <v>0</v>
      </c>
      <c r="B1" s="58" t="s">
        <v>1</v>
      </c>
      <c r="C1" s="62" t="s">
        <v>2</v>
      </c>
      <c r="D1" s="60" t="s">
        <v>3</v>
      </c>
      <c r="E1" s="62" t="s">
        <v>4</v>
      </c>
      <c r="F1" s="60" t="s">
        <v>5</v>
      </c>
      <c r="G1" s="58" t="s">
        <v>6</v>
      </c>
      <c r="H1" s="58" t="s">
        <v>7</v>
      </c>
      <c r="I1" s="58" t="s">
        <v>8</v>
      </c>
      <c r="J1" s="58" t="s">
        <v>9</v>
      </c>
      <c r="K1" s="58" t="s">
        <v>10</v>
      </c>
      <c r="L1" s="60" t="s">
        <v>11</v>
      </c>
      <c r="M1" s="58" t="s">
        <v>12</v>
      </c>
      <c r="N1" s="58" t="s">
        <v>13</v>
      </c>
      <c r="O1" s="58"/>
      <c r="P1" s="58"/>
      <c r="Q1" s="58"/>
      <c r="R1" s="58"/>
      <c r="S1" s="58"/>
      <c r="T1" s="58"/>
      <c r="U1" s="58"/>
      <c r="V1" s="58"/>
      <c r="W1" s="58"/>
    </row>
    <row r="2" spans="1:27" x14ac:dyDescent="0.25">
      <c r="A2" s="58"/>
      <c r="B2" s="58"/>
      <c r="C2" s="63"/>
      <c r="D2" s="61"/>
      <c r="E2" s="63"/>
      <c r="F2" s="61"/>
      <c r="G2" s="58"/>
      <c r="H2" s="58"/>
      <c r="I2" s="58"/>
      <c r="J2" s="58"/>
      <c r="K2" s="58"/>
      <c r="L2" s="61"/>
      <c r="M2" s="58"/>
      <c r="N2" s="3">
        <v>2019</v>
      </c>
      <c r="O2" s="3">
        <v>2020</v>
      </c>
      <c r="P2" s="3">
        <v>2021</v>
      </c>
      <c r="Q2" s="3">
        <v>2022</v>
      </c>
      <c r="R2" s="3">
        <v>2023</v>
      </c>
      <c r="S2" s="3">
        <v>2024</v>
      </c>
      <c r="T2" s="3">
        <v>2025</v>
      </c>
      <c r="U2" s="3">
        <v>2026</v>
      </c>
      <c r="V2" s="3">
        <v>2027</v>
      </c>
      <c r="W2" s="3">
        <v>2028</v>
      </c>
    </row>
    <row r="3" spans="1:27" s="21" customFormat="1" ht="26.25" customHeight="1" x14ac:dyDescent="0.2">
      <c r="A3" s="4">
        <v>1</v>
      </c>
      <c r="B3" s="5" t="s">
        <v>14</v>
      </c>
      <c r="C3" s="6" t="s">
        <v>15</v>
      </c>
      <c r="D3" s="7" t="s">
        <v>16</v>
      </c>
      <c r="E3" s="8" t="s">
        <v>17</v>
      </c>
      <c r="F3" s="9" t="s">
        <v>18</v>
      </c>
      <c r="G3" s="10" t="s">
        <v>19</v>
      </c>
      <c r="H3" s="11">
        <v>0.84499999999999997</v>
      </c>
      <c r="I3" s="12" t="s">
        <v>20</v>
      </c>
      <c r="J3" s="13">
        <v>1880176.98</v>
      </c>
      <c r="K3" s="14">
        <v>1504141</v>
      </c>
      <c r="L3" s="15">
        <f t="shared" ref="L3:L10" si="0">J3-K3</f>
        <v>376035.98</v>
      </c>
      <c r="M3" s="16">
        <v>0.8</v>
      </c>
      <c r="N3" s="17">
        <v>0</v>
      </c>
      <c r="O3" s="17">
        <v>0</v>
      </c>
      <c r="P3" s="17">
        <v>0</v>
      </c>
      <c r="Q3" s="18">
        <v>0</v>
      </c>
      <c r="R3" s="18">
        <v>1504141</v>
      </c>
      <c r="S3" s="19"/>
      <c r="T3" s="19"/>
      <c r="U3" s="19"/>
      <c r="V3" s="20"/>
      <c r="W3" s="20"/>
      <c r="X3" s="21" t="b">
        <f t="shared" ref="X3:X13" si="1">K3=SUM(N3:W3)</f>
        <v>1</v>
      </c>
      <c r="Y3" s="22">
        <f t="shared" ref="Y3:Y13" si="2">ROUND(K3/J3,4)</f>
        <v>0.8</v>
      </c>
      <c r="Z3" s="21" t="b">
        <f t="shared" ref="Z3:Z13" si="3">Y3=M3</f>
        <v>1</v>
      </c>
      <c r="AA3" s="21" t="b">
        <f t="shared" ref="AA3:AA13" si="4">J3=K3+L3</f>
        <v>1</v>
      </c>
    </row>
    <row r="4" spans="1:27" s="21" customFormat="1" ht="45" x14ac:dyDescent="0.2">
      <c r="A4" s="4">
        <v>2</v>
      </c>
      <c r="B4" s="23" t="s">
        <v>21</v>
      </c>
      <c r="C4" s="6"/>
      <c r="D4" s="7" t="s">
        <v>16</v>
      </c>
      <c r="E4" s="8" t="s">
        <v>17</v>
      </c>
      <c r="F4" s="9" t="s">
        <v>22</v>
      </c>
      <c r="G4" s="10" t="s">
        <v>19</v>
      </c>
      <c r="H4" s="11"/>
      <c r="I4" s="12" t="s">
        <v>20</v>
      </c>
      <c r="J4" s="13"/>
      <c r="K4" s="14"/>
      <c r="L4" s="15"/>
      <c r="M4" s="16">
        <v>0.8</v>
      </c>
      <c r="N4" s="17"/>
      <c r="O4" s="17"/>
      <c r="P4" s="17"/>
      <c r="Q4" s="18"/>
      <c r="R4" s="18"/>
      <c r="S4" s="20"/>
      <c r="T4" s="20"/>
      <c r="U4" s="20"/>
      <c r="V4" s="20"/>
      <c r="W4" s="20"/>
      <c r="X4" s="21" t="b">
        <f t="shared" si="1"/>
        <v>1</v>
      </c>
      <c r="Y4" s="22" t="e">
        <f t="shared" si="2"/>
        <v>#DIV/0!</v>
      </c>
      <c r="Z4" s="21" t="e">
        <f t="shared" si="3"/>
        <v>#DIV/0!</v>
      </c>
      <c r="AA4" s="21" t="b">
        <f t="shared" si="4"/>
        <v>1</v>
      </c>
    </row>
    <row r="5" spans="1:27" s="21" customFormat="1" ht="22.5" x14ac:dyDescent="0.2">
      <c r="A5" s="4">
        <v>3</v>
      </c>
      <c r="B5" s="5" t="s">
        <v>23</v>
      </c>
      <c r="C5" s="6" t="s">
        <v>15</v>
      </c>
      <c r="D5" s="7" t="s">
        <v>16</v>
      </c>
      <c r="E5" s="8" t="s">
        <v>17</v>
      </c>
      <c r="F5" s="9" t="s">
        <v>24</v>
      </c>
      <c r="G5" s="10" t="s">
        <v>19</v>
      </c>
      <c r="H5" s="11">
        <v>0.64100000000000001</v>
      </c>
      <c r="I5" s="12" t="s">
        <v>20</v>
      </c>
      <c r="J5" s="13">
        <v>883096.44</v>
      </c>
      <c r="K5" s="14">
        <v>706477</v>
      </c>
      <c r="L5" s="15">
        <f t="shared" si="0"/>
        <v>176619.43999999994</v>
      </c>
      <c r="M5" s="16">
        <v>0.8</v>
      </c>
      <c r="N5" s="17">
        <v>0</v>
      </c>
      <c r="O5" s="17">
        <v>0</v>
      </c>
      <c r="P5" s="17">
        <v>0</v>
      </c>
      <c r="Q5" s="18">
        <v>0</v>
      </c>
      <c r="R5" s="18">
        <v>706477</v>
      </c>
      <c r="S5" s="20"/>
      <c r="T5" s="20"/>
      <c r="U5" s="20"/>
      <c r="V5" s="20"/>
      <c r="W5" s="20"/>
      <c r="X5" s="21" t="b">
        <f t="shared" si="1"/>
        <v>1</v>
      </c>
      <c r="Y5" s="22">
        <f t="shared" si="2"/>
        <v>0.8</v>
      </c>
      <c r="Z5" s="21" t="b">
        <f t="shared" si="3"/>
        <v>1</v>
      </c>
      <c r="AA5" s="21" t="b">
        <f t="shared" si="4"/>
        <v>1</v>
      </c>
    </row>
    <row r="6" spans="1:27" s="21" customFormat="1" ht="33.75" x14ac:dyDescent="0.2">
      <c r="A6" s="4">
        <v>4</v>
      </c>
      <c r="B6" s="5" t="s">
        <v>25</v>
      </c>
      <c r="C6" s="6" t="s">
        <v>15</v>
      </c>
      <c r="D6" s="7" t="s">
        <v>26</v>
      </c>
      <c r="E6" s="8" t="s">
        <v>27</v>
      </c>
      <c r="F6" s="9" t="s">
        <v>28</v>
      </c>
      <c r="G6" s="10" t="s">
        <v>19</v>
      </c>
      <c r="H6" s="11">
        <v>0.48399999999999999</v>
      </c>
      <c r="I6" s="12" t="s">
        <v>29</v>
      </c>
      <c r="J6" s="13">
        <v>561336.32999999996</v>
      </c>
      <c r="K6" s="14">
        <v>392935</v>
      </c>
      <c r="L6" s="15">
        <f t="shared" si="0"/>
        <v>168401.32999999996</v>
      </c>
      <c r="M6" s="16">
        <v>0.7</v>
      </c>
      <c r="N6" s="17">
        <v>0</v>
      </c>
      <c r="O6" s="17">
        <v>0</v>
      </c>
      <c r="P6" s="17">
        <v>0</v>
      </c>
      <c r="Q6" s="18">
        <v>0</v>
      </c>
      <c r="R6" s="18">
        <v>392935</v>
      </c>
      <c r="S6" s="20"/>
      <c r="T6" s="20"/>
      <c r="U6" s="20"/>
      <c r="V6" s="20"/>
      <c r="W6" s="20"/>
      <c r="X6" s="21" t="b">
        <f t="shared" si="1"/>
        <v>1</v>
      </c>
      <c r="Y6" s="22">
        <f t="shared" si="2"/>
        <v>0.7</v>
      </c>
      <c r="Z6" s="21" t="b">
        <f t="shared" si="3"/>
        <v>1</v>
      </c>
      <c r="AA6" s="21" t="b">
        <f t="shared" si="4"/>
        <v>1</v>
      </c>
    </row>
    <row r="7" spans="1:27" s="21" customFormat="1" ht="45" x14ac:dyDescent="0.2">
      <c r="A7" s="4">
        <v>5</v>
      </c>
      <c r="B7" s="23" t="s">
        <v>30</v>
      </c>
      <c r="C7" s="6"/>
      <c r="D7" s="7" t="s">
        <v>31</v>
      </c>
      <c r="E7" s="8">
        <v>2604</v>
      </c>
      <c r="F7" s="9" t="s">
        <v>32</v>
      </c>
      <c r="G7" s="10" t="s">
        <v>33</v>
      </c>
      <c r="H7" s="11"/>
      <c r="I7" s="12" t="s">
        <v>34</v>
      </c>
      <c r="J7" s="13"/>
      <c r="K7" s="14"/>
      <c r="L7" s="15"/>
      <c r="M7" s="16">
        <v>0.6</v>
      </c>
      <c r="N7" s="17"/>
      <c r="O7" s="17"/>
      <c r="P7" s="17"/>
      <c r="Q7" s="18"/>
      <c r="R7" s="18"/>
      <c r="S7" s="20"/>
      <c r="T7" s="20"/>
      <c r="U7" s="20"/>
      <c r="V7" s="20"/>
      <c r="W7" s="20"/>
      <c r="X7" s="21" t="b">
        <f t="shared" si="1"/>
        <v>1</v>
      </c>
      <c r="Y7" s="22" t="e">
        <f t="shared" si="2"/>
        <v>#DIV/0!</v>
      </c>
      <c r="Z7" s="21" t="e">
        <f t="shared" si="3"/>
        <v>#DIV/0!</v>
      </c>
      <c r="AA7" s="21" t="b">
        <f t="shared" si="4"/>
        <v>1</v>
      </c>
    </row>
    <row r="8" spans="1:27" s="21" customFormat="1" ht="45" x14ac:dyDescent="0.2">
      <c r="A8" s="4">
        <v>6</v>
      </c>
      <c r="B8" s="23" t="s">
        <v>35</v>
      </c>
      <c r="C8" s="6"/>
      <c r="D8" s="7" t="s">
        <v>36</v>
      </c>
      <c r="E8" s="8">
        <v>2601</v>
      </c>
      <c r="F8" s="9" t="s">
        <v>37</v>
      </c>
      <c r="G8" s="10" t="s">
        <v>19</v>
      </c>
      <c r="H8" s="11"/>
      <c r="I8" s="12" t="s">
        <v>38</v>
      </c>
      <c r="J8" s="13"/>
      <c r="K8" s="14"/>
      <c r="L8" s="15"/>
      <c r="M8" s="16">
        <v>0.6</v>
      </c>
      <c r="N8" s="17"/>
      <c r="O8" s="17"/>
      <c r="P8" s="17"/>
      <c r="Q8" s="18"/>
      <c r="R8" s="18"/>
      <c r="S8" s="20"/>
      <c r="T8" s="20"/>
      <c r="U8" s="20"/>
      <c r="V8" s="20"/>
      <c r="W8" s="20"/>
      <c r="X8" s="21" t="b">
        <f t="shared" si="1"/>
        <v>1</v>
      </c>
      <c r="Y8" s="22" t="e">
        <f t="shared" si="2"/>
        <v>#DIV/0!</v>
      </c>
      <c r="Z8" s="21" t="e">
        <f t="shared" si="3"/>
        <v>#DIV/0!</v>
      </c>
      <c r="AA8" s="21" t="b">
        <f t="shared" si="4"/>
        <v>1</v>
      </c>
    </row>
    <row r="9" spans="1:27" s="21" customFormat="1" ht="45" x14ac:dyDescent="0.2">
      <c r="A9" s="4">
        <v>7</v>
      </c>
      <c r="B9" s="23" t="s">
        <v>39</v>
      </c>
      <c r="C9" s="6"/>
      <c r="D9" s="7" t="s">
        <v>16</v>
      </c>
      <c r="E9" s="8">
        <v>2609</v>
      </c>
      <c r="F9" s="9" t="s">
        <v>40</v>
      </c>
      <c r="G9" s="24" t="s">
        <v>19</v>
      </c>
      <c r="H9" s="25"/>
      <c r="I9" s="26" t="s">
        <v>20</v>
      </c>
      <c r="J9" s="13"/>
      <c r="K9" s="14"/>
      <c r="L9" s="15"/>
      <c r="M9" s="16">
        <v>0.8</v>
      </c>
      <c r="N9" s="17"/>
      <c r="O9" s="17"/>
      <c r="P9" s="17"/>
      <c r="Q9" s="18"/>
      <c r="R9" s="18"/>
      <c r="S9" s="20"/>
      <c r="T9" s="20"/>
      <c r="U9" s="20"/>
      <c r="V9" s="20"/>
      <c r="W9" s="20"/>
      <c r="X9" s="21" t="b">
        <f t="shared" si="1"/>
        <v>1</v>
      </c>
      <c r="Y9" s="22" t="e">
        <f t="shared" si="2"/>
        <v>#DIV/0!</v>
      </c>
      <c r="Z9" s="21" t="e">
        <f t="shared" si="3"/>
        <v>#DIV/0!</v>
      </c>
      <c r="AA9" s="21" t="b">
        <f t="shared" si="4"/>
        <v>1</v>
      </c>
    </row>
    <row r="10" spans="1:27" s="21" customFormat="1" ht="22.5" x14ac:dyDescent="0.2">
      <c r="A10" s="27">
        <v>8</v>
      </c>
      <c r="B10" s="28" t="s">
        <v>41</v>
      </c>
      <c r="C10" s="29" t="s">
        <v>42</v>
      </c>
      <c r="D10" s="30" t="s">
        <v>31</v>
      </c>
      <c r="E10" s="31">
        <v>2604</v>
      </c>
      <c r="F10" s="32" t="s">
        <v>43</v>
      </c>
      <c r="G10" s="33" t="s">
        <v>19</v>
      </c>
      <c r="H10" s="34">
        <v>1.9950000000000001</v>
      </c>
      <c r="I10" s="35" t="s">
        <v>44</v>
      </c>
      <c r="J10" s="36">
        <v>10540931.74</v>
      </c>
      <c r="K10" s="37">
        <f>6324559</f>
        <v>6324559</v>
      </c>
      <c r="L10" s="38">
        <f t="shared" si="0"/>
        <v>4216372.74</v>
      </c>
      <c r="M10" s="39">
        <v>0.6</v>
      </c>
      <c r="N10" s="40">
        <v>0</v>
      </c>
      <c r="O10" s="40">
        <v>0</v>
      </c>
      <c r="P10" s="40">
        <v>0</v>
      </c>
      <c r="Q10" s="41">
        <v>0</v>
      </c>
      <c r="R10" s="41">
        <f>3000000</f>
        <v>3000000</v>
      </c>
      <c r="S10" s="19">
        <v>3324559</v>
      </c>
      <c r="T10" s="20"/>
      <c r="U10" s="20"/>
      <c r="V10" s="20"/>
      <c r="W10" s="20"/>
      <c r="X10" s="21" t="b">
        <f t="shared" si="1"/>
        <v>1</v>
      </c>
      <c r="Y10" s="22">
        <f t="shared" si="2"/>
        <v>0.6</v>
      </c>
      <c r="Z10" s="21" t="b">
        <f t="shared" si="3"/>
        <v>1</v>
      </c>
      <c r="AA10" s="21" t="b">
        <f t="shared" si="4"/>
        <v>1</v>
      </c>
    </row>
    <row r="11" spans="1:27" x14ac:dyDescent="0.2">
      <c r="A11" s="58" t="s">
        <v>45</v>
      </c>
      <c r="B11" s="58"/>
      <c r="C11" s="58"/>
      <c r="D11" s="58"/>
      <c r="E11" s="58"/>
      <c r="F11" s="58"/>
      <c r="G11" s="58"/>
      <c r="H11" s="42">
        <f>SUM(H3:H10)</f>
        <v>3.9649999999999999</v>
      </c>
      <c r="I11" s="43" t="s">
        <v>46</v>
      </c>
      <c r="J11" s="44">
        <f>SUM(J3:J10)</f>
        <v>13865541.49</v>
      </c>
      <c r="K11" s="44">
        <f>SUM(K3:K10)</f>
        <v>8928112</v>
      </c>
      <c r="L11" s="44">
        <f>SUM(L3:L10)</f>
        <v>4937429.49</v>
      </c>
      <c r="M11" s="16" t="s">
        <v>46</v>
      </c>
      <c r="N11" s="44">
        <f t="shared" ref="N11:W11" si="5">SUM(N3:N10)</f>
        <v>0</v>
      </c>
      <c r="O11" s="44">
        <f t="shared" si="5"/>
        <v>0</v>
      </c>
      <c r="P11" s="44">
        <f t="shared" si="5"/>
        <v>0</v>
      </c>
      <c r="Q11" s="44">
        <f t="shared" si="5"/>
        <v>0</v>
      </c>
      <c r="R11" s="44">
        <f t="shared" si="5"/>
        <v>5603553</v>
      </c>
      <c r="S11" s="44">
        <f t="shared" si="5"/>
        <v>3324559</v>
      </c>
      <c r="T11" s="44">
        <f t="shared" si="5"/>
        <v>0</v>
      </c>
      <c r="U11" s="44">
        <f t="shared" si="5"/>
        <v>0</v>
      </c>
      <c r="V11" s="44">
        <f t="shared" si="5"/>
        <v>0</v>
      </c>
      <c r="W11" s="44">
        <f t="shared" si="5"/>
        <v>0</v>
      </c>
      <c r="X11" s="21" t="b">
        <f t="shared" si="1"/>
        <v>1</v>
      </c>
      <c r="Y11" s="22">
        <f t="shared" si="2"/>
        <v>0.64390000000000003</v>
      </c>
      <c r="Z11" s="21" t="b">
        <f t="shared" si="3"/>
        <v>0</v>
      </c>
      <c r="AA11" s="21" t="b">
        <f t="shared" si="4"/>
        <v>1</v>
      </c>
    </row>
    <row r="12" spans="1:27" x14ac:dyDescent="0.2">
      <c r="A12" s="58" t="s">
        <v>47</v>
      </c>
      <c r="B12" s="58"/>
      <c r="C12" s="58"/>
      <c r="D12" s="58"/>
      <c r="E12" s="58"/>
      <c r="F12" s="58"/>
      <c r="G12" s="58"/>
      <c r="H12" s="42">
        <f>SUMIF($C$3:$C$10,"N",H3:H10)</f>
        <v>1.97</v>
      </c>
      <c r="I12" s="43" t="s">
        <v>46</v>
      </c>
      <c r="J12" s="44">
        <f>SUMIF($C$3:$C$10,"N",J3:J10)</f>
        <v>3324609.75</v>
      </c>
      <c r="K12" s="44">
        <f>SUMIF($C$3:$C$10,"N",K3:K10)</f>
        <v>2603553</v>
      </c>
      <c r="L12" s="44">
        <f>SUMIF($C$3:$C$10,"N",L3:L10)</f>
        <v>721056.74999999988</v>
      </c>
      <c r="M12" s="16" t="s">
        <v>46</v>
      </c>
      <c r="N12" s="44">
        <f t="shared" ref="N12:W12" si="6">SUMIF($C$3:$C$10,"N",N3:N10)</f>
        <v>0</v>
      </c>
      <c r="O12" s="44">
        <f t="shared" si="6"/>
        <v>0</v>
      </c>
      <c r="P12" s="44">
        <f t="shared" si="6"/>
        <v>0</v>
      </c>
      <c r="Q12" s="44">
        <f t="shared" si="6"/>
        <v>0</v>
      </c>
      <c r="R12" s="44">
        <f t="shared" si="6"/>
        <v>2603553</v>
      </c>
      <c r="S12" s="44">
        <f t="shared" si="6"/>
        <v>0</v>
      </c>
      <c r="T12" s="44">
        <f t="shared" si="6"/>
        <v>0</v>
      </c>
      <c r="U12" s="44">
        <f t="shared" si="6"/>
        <v>0</v>
      </c>
      <c r="V12" s="44">
        <f t="shared" si="6"/>
        <v>0</v>
      </c>
      <c r="W12" s="44">
        <f t="shared" si="6"/>
        <v>0</v>
      </c>
      <c r="X12" s="21" t="b">
        <f t="shared" si="1"/>
        <v>1</v>
      </c>
      <c r="Y12" s="22">
        <f t="shared" si="2"/>
        <v>0.78310000000000002</v>
      </c>
      <c r="Z12" s="21" t="b">
        <f t="shared" si="3"/>
        <v>0</v>
      </c>
      <c r="AA12" s="21" t="b">
        <f t="shared" si="4"/>
        <v>1</v>
      </c>
    </row>
    <row r="13" spans="1:27" s="48" customFormat="1" x14ac:dyDescent="0.2">
      <c r="A13" s="59" t="s">
        <v>48</v>
      </c>
      <c r="B13" s="59"/>
      <c r="C13" s="59"/>
      <c r="D13" s="59"/>
      <c r="E13" s="59"/>
      <c r="F13" s="59"/>
      <c r="G13" s="59"/>
      <c r="H13" s="45">
        <f>SUMIF($C$3:$C$10,"W",H3:H10)</f>
        <v>1.9950000000000001</v>
      </c>
      <c r="I13" s="46" t="s">
        <v>46</v>
      </c>
      <c r="J13" s="47">
        <f>SUMIF($C$3:$C$10,"W",J3:J10)</f>
        <v>10540931.74</v>
      </c>
      <c r="K13" s="47">
        <f>SUMIF($C$3:$C$10,"W",K3:K10)</f>
        <v>6324559</v>
      </c>
      <c r="L13" s="47">
        <f>SUMIF($C$3:$C$10,"W",L3:L10)</f>
        <v>4216372.74</v>
      </c>
      <c r="M13" s="39" t="s">
        <v>46</v>
      </c>
      <c r="N13" s="47">
        <f t="shared" ref="N13:W13" si="7">SUMIF($C$3:$C$10,"W",N3:N10)</f>
        <v>0</v>
      </c>
      <c r="O13" s="47">
        <f t="shared" si="7"/>
        <v>0</v>
      </c>
      <c r="P13" s="47">
        <f t="shared" si="7"/>
        <v>0</v>
      </c>
      <c r="Q13" s="47">
        <f t="shared" si="7"/>
        <v>0</v>
      </c>
      <c r="R13" s="47">
        <f t="shared" si="7"/>
        <v>3000000</v>
      </c>
      <c r="S13" s="47">
        <f t="shared" si="7"/>
        <v>3324559</v>
      </c>
      <c r="T13" s="47">
        <f t="shared" si="7"/>
        <v>0</v>
      </c>
      <c r="U13" s="47">
        <f t="shared" si="7"/>
        <v>0</v>
      </c>
      <c r="V13" s="47">
        <f t="shared" si="7"/>
        <v>0</v>
      </c>
      <c r="W13" s="47">
        <f t="shared" si="7"/>
        <v>0</v>
      </c>
      <c r="X13" s="21" t="b">
        <f t="shared" si="1"/>
        <v>1</v>
      </c>
      <c r="Y13" s="22">
        <f t="shared" si="2"/>
        <v>0.6</v>
      </c>
      <c r="Z13" s="21" t="b">
        <f t="shared" si="3"/>
        <v>0</v>
      </c>
      <c r="AA13" s="21" t="b">
        <f t="shared" si="4"/>
        <v>1</v>
      </c>
    </row>
    <row r="14" spans="1:27" x14ac:dyDescent="0.2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7" x14ac:dyDescent="0.25">
      <c r="A15" s="52" t="s">
        <v>49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7" x14ac:dyDescent="0.25">
      <c r="A16" s="53" t="s">
        <v>50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x14ac:dyDescent="0.25">
      <c r="A17" s="52" t="s">
        <v>51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x14ac:dyDescent="0.25">
      <c r="A18" s="54" t="s">
        <v>52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6"/>
      <c r="N18" s="55"/>
      <c r="O18" s="55"/>
      <c r="P18" s="55"/>
      <c r="Q18" s="55"/>
      <c r="R18" s="55"/>
      <c r="S18" s="55"/>
    </row>
    <row r="24" spans="1:23" ht="14.25" customHeight="1" x14ac:dyDescent="0.25"/>
  </sheetData>
  <mergeCells count="17">
    <mergeCell ref="F1:F2"/>
    <mergeCell ref="M1:M2"/>
    <mergeCell ref="N1:W1"/>
    <mergeCell ref="A11:G11"/>
    <mergeCell ref="A12:G12"/>
    <mergeCell ref="A13:G13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</mergeCells>
  <conditionalFormatting sqref="B3:B10">
    <cfRule type="expression" dxfId="7" priority="5">
      <formula>$O3="p"</formula>
    </cfRule>
    <cfRule type="expression" dxfId="6" priority="6">
      <formula>$O3="k"</formula>
    </cfRule>
    <cfRule type="expression" dxfId="5" priority="7">
      <formula>$N3="odrzucenie"</formula>
    </cfRule>
    <cfRule type="expression" dxfId="4" priority="8">
      <formula>$N3="rezygnacja"</formula>
    </cfRule>
  </conditionalFormatting>
  <conditionalFormatting sqref="G9:I9 D10">
    <cfRule type="expression" dxfId="3" priority="1">
      <formula>$Q9="p"</formula>
    </cfRule>
    <cfRule type="expression" dxfId="2" priority="2">
      <formula>$Q9="k"</formula>
    </cfRule>
    <cfRule type="expression" dxfId="1" priority="3">
      <formula>$P9="odrzucenie"</formula>
    </cfRule>
    <cfRule type="expression" dxfId="0" priority="4">
      <formula>$P9="rezygnacja"</formula>
    </cfRule>
  </conditionalFormatting>
  <dataValidations count="2">
    <dataValidation type="list" allowBlank="1" showInputMessage="1" showErrorMessage="1" sqref="G9" xr:uid="{043E5C24-8141-4E96-BA2F-1B0AC9D49C6D}">
      <formula1>#REF!</formula1>
    </dataValidation>
    <dataValidation type="list" allowBlank="1" showInputMessage="1" showErrorMessage="1" sqref="G10 G3:G8" xr:uid="{689C7E9E-1F86-4437-BAD7-1B011FAA2AED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33" fitToHeight="0" orientation="portrait" horizontalDpi="4294967295" verticalDpi="4294967295" r:id="rId1"/>
  <headerFooter>
    <oddHeader>&amp;LWojewództwo Świętokrzyskie - zadania powiatowe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rez</vt:lpstr>
      <vt:lpstr>'pow rez'!Obszar_wydruku</vt:lpstr>
      <vt:lpstr>'pow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2023-10-20T10:59:58Z</dcterms:created>
  <dcterms:modified xsi:type="dcterms:W3CDTF">2023-10-20T13:04:14Z</dcterms:modified>
</cp:coreProperties>
</file>