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r01\Desktop\Dokumenty na BIP\Lista A FRDR 2023\Lista zmieniona nr 3 A RFRD 2023\"/>
    </mc:Choice>
  </mc:AlternateContent>
  <xr:revisionPtr revIDLastSave="0" documentId="8_{A7884116-826E-4C1A-97E1-7F1C0494BCF9}" xr6:coauthVersionLast="36" xr6:coauthVersionMax="36" xr10:uidLastSave="{00000000-0000-0000-0000-000000000000}"/>
  <bookViews>
    <workbookView xWindow="0" yWindow="0" windowWidth="28800" windowHeight="11625" xr2:uid="{70E5DAA0-D434-4ECC-B8C7-F3164CA365E7}"/>
  </bookViews>
  <sheets>
    <sheet name="pow rez" sheetId="1" r:id="rId1"/>
  </sheets>
  <definedNames>
    <definedName name="_xlnm._FilterDatabase" localSheetId="0" hidden="1">'pow rez'!$A$2:$W$16</definedName>
    <definedName name="_xlnm.Print_Area" localSheetId="0">'pow rez'!$A$1:$W$21</definedName>
    <definedName name="_xlnm.Print_Titles" localSheetId="0">'pow rez'!$1:$2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16" i="1" l="1"/>
  <c r="V16" i="1"/>
  <c r="U16" i="1"/>
  <c r="T16" i="1"/>
  <c r="S16" i="1"/>
  <c r="Q16" i="1"/>
  <c r="P16" i="1"/>
  <c r="O16" i="1"/>
  <c r="N16" i="1"/>
  <c r="J16" i="1"/>
  <c r="H16" i="1"/>
  <c r="W15" i="1"/>
  <c r="V15" i="1"/>
  <c r="U15" i="1"/>
  <c r="T15" i="1"/>
  <c r="S15" i="1"/>
  <c r="Q15" i="1"/>
  <c r="P15" i="1"/>
  <c r="O15" i="1"/>
  <c r="N15" i="1"/>
  <c r="K15" i="1"/>
  <c r="Y15" i="1" s="1"/>
  <c r="Z15" i="1" s="1"/>
  <c r="J15" i="1"/>
  <c r="H15" i="1"/>
  <c r="W14" i="1"/>
  <c r="V14" i="1"/>
  <c r="U14" i="1"/>
  <c r="T14" i="1"/>
  <c r="S14" i="1"/>
  <c r="Q14" i="1"/>
  <c r="P14" i="1"/>
  <c r="O14" i="1"/>
  <c r="N14" i="1"/>
  <c r="J14" i="1"/>
  <c r="H14" i="1"/>
  <c r="R13" i="1"/>
  <c r="R16" i="1" s="1"/>
  <c r="L13" i="1"/>
  <c r="L16" i="1" s="1"/>
  <c r="K13" i="1"/>
  <c r="AA13" i="1" s="1"/>
  <c r="Y12" i="1"/>
  <c r="Z12" i="1" s="1"/>
  <c r="R12" i="1"/>
  <c r="X12" i="1" s="1"/>
  <c r="L12" i="1"/>
  <c r="AA12" i="1" s="1"/>
  <c r="Y11" i="1"/>
  <c r="Z11" i="1" s="1"/>
  <c r="R11" i="1"/>
  <c r="X11" i="1" s="1"/>
  <c r="L11" i="1"/>
  <c r="AA11" i="1" s="1"/>
  <c r="Y10" i="1"/>
  <c r="Z10" i="1" s="1"/>
  <c r="R10" i="1"/>
  <c r="X10" i="1" s="1"/>
  <c r="L10" i="1"/>
  <c r="AA10" i="1" s="1"/>
  <c r="Y9" i="1"/>
  <c r="Z9" i="1" s="1"/>
  <c r="X9" i="1"/>
  <c r="L9" i="1"/>
  <c r="AA9" i="1" s="1"/>
  <c r="Y8" i="1"/>
  <c r="Z8" i="1" s="1"/>
  <c r="X8" i="1"/>
  <c r="L8" i="1"/>
  <c r="AA8" i="1" s="1"/>
  <c r="AA7" i="1"/>
  <c r="Y7" i="1"/>
  <c r="Z7" i="1" s="1"/>
  <c r="X7" i="1"/>
  <c r="L7" i="1"/>
  <c r="AA6" i="1"/>
  <c r="Z6" i="1"/>
  <c r="Y6" i="1"/>
  <c r="X6" i="1"/>
  <c r="L6" i="1"/>
  <c r="AA5" i="1"/>
  <c r="Y5" i="1"/>
  <c r="Z5" i="1" s="1"/>
  <c r="X5" i="1"/>
  <c r="L5" i="1"/>
  <c r="AA4" i="1"/>
  <c r="Y4" i="1"/>
  <c r="Z4" i="1" s="1"/>
  <c r="X4" i="1"/>
  <c r="L4" i="1"/>
  <c r="Y3" i="1"/>
  <c r="Z3" i="1" s="1"/>
  <c r="X3" i="1"/>
  <c r="L3" i="1"/>
  <c r="AA3" i="1" s="1"/>
  <c r="X13" i="1" l="1"/>
  <c r="K14" i="1"/>
  <c r="R14" i="1"/>
  <c r="R15" i="1"/>
  <c r="X15" i="1" s="1"/>
  <c r="K16" i="1"/>
  <c r="Y13" i="1"/>
  <c r="Z13" i="1" s="1"/>
  <c r="L14" i="1"/>
  <c r="L15" i="1"/>
  <c r="AA15" i="1" s="1"/>
  <c r="Y14" i="1" l="1"/>
  <c r="Z14" i="1" s="1"/>
  <c r="X14" i="1"/>
  <c r="Y16" i="1"/>
  <c r="Z16" i="1" s="1"/>
  <c r="X16" i="1"/>
  <c r="AA14" i="1"/>
  <c r="AA16" i="1"/>
</calcChain>
</file>

<file path=xl/sharedStrings.xml><?xml version="1.0" encoding="utf-8"?>
<sst xmlns="http://schemas.openxmlformats.org/spreadsheetml/2006/main" count="100" uniqueCount="65">
  <si>
    <t>L.p.</t>
  </si>
  <si>
    <t>Nr ewid.</t>
  </si>
  <si>
    <t>Zadanie nowe/wieloletnie [N/W]</t>
  </si>
  <si>
    <t>Jednostka Samorządu Terytorialnego</t>
  </si>
  <si>
    <t>TERC</t>
  </si>
  <si>
    <t>Nazwa zadania</t>
  </si>
  <si>
    <t>Rodzaj zadania</t>
  </si>
  <si>
    <t>Długość odcinka (w km)</t>
  </si>
  <si>
    <t>Okres realizacji zadania</t>
  </si>
  <si>
    <t>Ogółem wartość projektu  (w zł)</t>
  </si>
  <si>
    <t>Wnioskowana kwota dofinansowania (w zł)</t>
  </si>
  <si>
    <t>Deklarowana kwota środków własnych (w zł)</t>
  </si>
  <si>
    <t>% dofinansowania</t>
  </si>
  <si>
    <t>Kwota dofinansowania w podziale na lata</t>
  </si>
  <si>
    <t>38/A/2023
rezygnacja
z realizacji zadania</t>
  </si>
  <si>
    <t>N</t>
  </si>
  <si>
    <t>Powiat Pińczowski</t>
  </si>
  <si>
    <t>2608</t>
  </si>
  <si>
    <t>Przebudowa dróg nr 1659T Górka Umianowska - Umianowice odc. m. Umianowice dł. 315 mb; nr 1677T Wola Knyszyńska - Stępocice odc. Podrózie - Wola Knyszyńska dł. 921 mb; nr 1652T Włosczowice - Gołuchów - Stawiany odc. Gołuchów - Stawiany dł. 740 mb</t>
  </si>
  <si>
    <t>P</t>
  </si>
  <si>
    <t>04.2023 11.2023</t>
  </si>
  <si>
    <t>37/A/2023
rezygnacja
z realizacji zadania</t>
  </si>
  <si>
    <t>Przebudowa dróg powiatowych o nr 1670T Probołowice - Miernów - Stawiszyce na odc. Miernów - Probołowice dł. 813 mb oraz nr 1036T Szarbków - Uników - Galów, odc. m. Szarbków - Uników dł. 990 mb</t>
  </si>
  <si>
    <t>61/A/2023</t>
  </si>
  <si>
    <t>Powiat Konecki</t>
  </si>
  <si>
    <t>2605</t>
  </si>
  <si>
    <t>Budowa drogi powiatowej Nr 0413T Młotkowice - Cis - Zychy - Podlesie</t>
  </si>
  <si>
    <t>B</t>
  </si>
  <si>
    <t>03.2023 11.2023</t>
  </si>
  <si>
    <t>133/A/2023</t>
  </si>
  <si>
    <t>Powiat Sandomierski</t>
  </si>
  <si>
    <t>2609</t>
  </si>
  <si>
    <t>Przebudowa drogi powiatowej nr 1567T Stodoły - Zawichost w miejscowościach Buczek, Dziurów od km 4+230 do km 5+075</t>
  </si>
  <si>
    <t>05.2023 10.2023</t>
  </si>
  <si>
    <t>140/A/2023
rezygnacja
z realizacji zadania</t>
  </si>
  <si>
    <t>Przebudowa drogi powiatowej nr 1704T Pierzchnica - Nowa Wieś w miejscowości Nowa Wieś od km 1+700 do km 2+461 Etap II</t>
  </si>
  <si>
    <t>137/A/2023</t>
  </si>
  <si>
    <t>Przebudowa drogi powiatowej nr 1696T Gałkowice - Dwikozy w miejscowości Góry Wysokie od km 3+784 do km 4+425</t>
  </si>
  <si>
    <t>180/A/2023</t>
  </si>
  <si>
    <t>Powiat Staszowski</t>
  </si>
  <si>
    <t>2612</t>
  </si>
  <si>
    <t>Przebudowa odcinka drogi powiatowej nr 1851T (0830T) Niemścice - Ponik w miejscowości Niemścice od km 0+511 do km 0+995</t>
  </si>
  <si>
    <t>05.2023 11.2023</t>
  </si>
  <si>
    <t>192/A/2023
rezygnacja
z realizacji zadania</t>
  </si>
  <si>
    <t>Powiat Kielecki</t>
  </si>
  <si>
    <t>Rozbudowa skrzyżowania drogi powiatowej nr 1429T (starodroże DW764) z drogami powiatowymi nr 1319T i nr 1322T w miejscowości Daleszyce</t>
  </si>
  <si>
    <t>07.2023 06.2024</t>
  </si>
  <si>
    <t>113/A/2023
rezygnacja
z realizacji zadania</t>
  </si>
  <si>
    <t>Powiat Buski</t>
  </si>
  <si>
    <t>Przebudowa dróg powiatowych w ilości 5,600 km: Nr 0104T Stopnica - Mariampol - Borek dł. 1700 m, Nr 0085T Siesławice - Biniątki - Zagość dł. 1135 m, Nr 0041T Tuczępy - Januszkowice - Niziny dł. 2765 m</t>
  </si>
  <si>
    <t>04.2023 12.2023</t>
  </si>
  <si>
    <t>141/A/2023
rezygnacja
z realizacji zadania</t>
  </si>
  <si>
    <t>Przebudowa drogi powiatowej nr 1703T Świątniki - Byszów w miejscowości Janowice od km 4+480 do km 5+470</t>
  </si>
  <si>
    <t>190/A/2023</t>
  </si>
  <si>
    <t>W</t>
  </si>
  <si>
    <t>Przebudowa i rozbudowa drogi powiatowej nr 1424T na odcinku Jeleniów - Piórków od km 3+950 do km 5+945</t>
  </si>
  <si>
    <t>06.2023 11.2024</t>
  </si>
  <si>
    <t>RAZEM, z tego:</t>
  </si>
  <si>
    <t>x</t>
  </si>
  <si>
    <t>nowe zadania jednoroczne</t>
  </si>
  <si>
    <t>nowe zadania wieloletnie</t>
  </si>
  <si>
    <t>B - budowa (rozbudowa), P - przebudowa, R - remont</t>
  </si>
  <si>
    <t>kolorem czerwonym oznaczono zadania wieloletnie</t>
  </si>
  <si>
    <t>N - zadanie nowe, W - nowe zadanie wieloletnie</t>
  </si>
  <si>
    <t>* Kwota dofinansowania zmniejszona do limitu dostępnych środków Rządowego Funduszu Rozwoju Dróg; zwiększenie dofinansowania możliwe w przypadku wystąpienia oszczędności. W przypadku braku oszczędności w Funduszu, realizacja zadania będzie wymagała zabezpieczenia wkładu własnego wnioskodawcy w większej wysokości.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</si>
</sst>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"/>
    <numFmt numFmtId="165" formatCode="_-* #,##0.00_-;\-* #,##0.00_-;_-* &quot;-&quot;??_-;_-@_-"/>
    <numFmt numFmtId="166" formatCode="#,##0.00_ ;\-#,##0.00\ "/>
    <numFmt numFmtId="167" formatCode="#,##0.000"/>
  </numFmts>
  <fonts count="1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8"/>
      <color rgb="FF00000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color rgb="FFFF0000"/>
      <name val="Arial"/>
      <family val="2"/>
      <charset val="238"/>
    </font>
    <font>
      <sz val="8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b/>
      <sz val="8"/>
      <color rgb="FFFF0000"/>
      <name val="Arial"/>
      <family val="2"/>
      <charset val="238"/>
    </font>
    <font>
      <b/>
      <sz val="8"/>
      <color theme="1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8"/>
      <color theme="7"/>
      <name val="Arial"/>
      <family val="2"/>
      <charset val="238"/>
    </font>
    <font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0" borderId="0"/>
  </cellStyleXfs>
  <cellXfs count="64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0" fillId="2" borderId="0" xfId="0" applyFill="1" applyAlignment="1">
      <alignment vertical="center"/>
    </xf>
    <xf numFmtId="9" fontId="0" fillId="2" borderId="0" xfId="2" applyFont="1" applyFill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3" fontId="4" fillId="3" borderId="1" xfId="0" applyNumberFormat="1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4" fontId="4" fillId="3" borderId="4" xfId="0" applyNumberFormat="1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4" fontId="4" fillId="3" borderId="5" xfId="0" applyNumberFormat="1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/>
    </xf>
    <xf numFmtId="164" fontId="4" fillId="3" borderId="5" xfId="0" applyNumberFormat="1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 wrapText="1"/>
    </xf>
    <xf numFmtId="4" fontId="5" fillId="3" borderId="5" xfId="0" applyNumberFormat="1" applyFont="1" applyFill="1" applyBorder="1" applyAlignment="1">
      <alignment horizontal="right" vertical="center" wrapText="1"/>
    </xf>
    <xf numFmtId="4" fontId="5" fillId="4" borderId="6" xfId="0" applyNumberFormat="1" applyFont="1" applyFill="1" applyBorder="1" applyAlignment="1">
      <alignment vertical="center"/>
    </xf>
    <xf numFmtId="4" fontId="5" fillId="3" borderId="1" xfId="0" applyNumberFormat="1" applyFont="1" applyFill="1" applyBorder="1" applyAlignment="1">
      <alignment vertical="center" wrapText="1"/>
    </xf>
    <xf numFmtId="9" fontId="4" fillId="3" borderId="1" xfId="0" applyNumberFormat="1" applyFont="1" applyFill="1" applyBorder="1" applyAlignment="1">
      <alignment horizontal="center" vertical="center"/>
    </xf>
    <xf numFmtId="4" fontId="4" fillId="3" borderId="6" xfId="0" applyNumberFormat="1" applyFont="1" applyFill="1" applyBorder="1" applyAlignment="1">
      <alignment vertical="center"/>
    </xf>
    <xf numFmtId="166" fontId="4" fillId="3" borderId="6" xfId="1" applyNumberFormat="1" applyFont="1" applyFill="1" applyBorder="1" applyAlignment="1">
      <alignment horizontal="right" vertical="center"/>
    </xf>
    <xf numFmtId="4" fontId="6" fillId="3" borderId="1" xfId="0" applyNumberFormat="1" applyFont="1" applyFill="1" applyBorder="1" applyAlignment="1">
      <alignment vertical="center" wrapText="1"/>
    </xf>
    <xf numFmtId="4" fontId="4" fillId="3" borderId="1" xfId="0" applyNumberFormat="1" applyFont="1" applyFill="1" applyBorder="1" applyAlignment="1">
      <alignment vertical="center" wrapText="1"/>
    </xf>
    <xf numFmtId="0" fontId="7" fillId="2" borderId="0" xfId="0" applyFont="1" applyFill="1"/>
    <xf numFmtId="9" fontId="7" fillId="2" borderId="0" xfId="2" applyFont="1" applyFill="1"/>
    <xf numFmtId="3" fontId="4" fillId="3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164" fontId="8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3" fontId="6" fillId="3" borderId="1" xfId="0" applyNumberFormat="1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4" fontId="6" fillId="3" borderId="5" xfId="0" applyNumberFormat="1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/>
    </xf>
    <xf numFmtId="164" fontId="6" fillId="3" borderId="5" xfId="0" applyNumberFormat="1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 wrapText="1"/>
    </xf>
    <xf numFmtId="4" fontId="9" fillId="3" borderId="5" xfId="0" applyNumberFormat="1" applyFont="1" applyFill="1" applyBorder="1" applyAlignment="1">
      <alignment horizontal="right" vertical="center" wrapText="1"/>
    </xf>
    <xf numFmtId="4" fontId="9" fillId="4" borderId="6" xfId="0" applyNumberFormat="1" applyFont="1" applyFill="1" applyBorder="1" applyAlignment="1">
      <alignment vertical="center"/>
    </xf>
    <xf numFmtId="4" fontId="9" fillId="3" borderId="1" xfId="0" applyNumberFormat="1" applyFont="1" applyFill="1" applyBorder="1" applyAlignment="1">
      <alignment vertical="center" wrapText="1"/>
    </xf>
    <xf numFmtId="9" fontId="6" fillId="3" borderId="1" xfId="0" applyNumberFormat="1" applyFont="1" applyFill="1" applyBorder="1" applyAlignment="1">
      <alignment horizontal="center" vertical="center"/>
    </xf>
    <xf numFmtId="4" fontId="6" fillId="3" borderId="6" xfId="0" applyNumberFormat="1" applyFont="1" applyFill="1" applyBorder="1" applyAlignment="1">
      <alignment vertical="center"/>
    </xf>
    <xf numFmtId="166" fontId="6" fillId="3" borderId="6" xfId="1" applyNumberFormat="1" applyFont="1" applyFill="1" applyBorder="1" applyAlignment="1">
      <alignment horizontal="right" vertical="center"/>
    </xf>
    <xf numFmtId="167" fontId="5" fillId="2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right" vertical="center" wrapText="1"/>
    </xf>
    <xf numFmtId="0" fontId="9" fillId="2" borderId="1" xfId="0" applyFont="1" applyFill="1" applyBorder="1" applyAlignment="1">
      <alignment horizontal="center" vertical="center" wrapText="1"/>
    </xf>
    <xf numFmtId="16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right" vertical="center" wrapText="1"/>
    </xf>
    <xf numFmtId="0" fontId="2" fillId="2" borderId="0" xfId="0" applyFont="1" applyFill="1" applyAlignment="1">
      <alignment vertical="center"/>
    </xf>
    <xf numFmtId="0" fontId="11" fillId="2" borderId="0" xfId="0" applyFont="1" applyFill="1" applyAlignment="1">
      <alignment vertical="center" wrapText="1" shrinkToFit="1"/>
    </xf>
    <xf numFmtId="0" fontId="11" fillId="2" borderId="0" xfId="0" applyFont="1" applyFill="1" applyAlignment="1">
      <alignment vertical="center"/>
    </xf>
    <xf numFmtId="0" fontId="11" fillId="2" borderId="0" xfId="0" applyFont="1" applyFill="1" applyAlignment="1">
      <alignment horizontal="center" vertical="center"/>
    </xf>
    <xf numFmtId="0" fontId="4" fillId="2" borderId="0" xfId="3" applyFont="1" applyFill="1" applyAlignment="1">
      <alignment vertical="center"/>
    </xf>
    <xf numFmtId="0" fontId="6" fillId="2" borderId="0" xfId="3" applyFont="1" applyFill="1" applyAlignment="1">
      <alignment vertical="center"/>
    </xf>
    <xf numFmtId="0" fontId="13" fillId="2" borderId="0" xfId="0" applyFont="1" applyFill="1" applyAlignment="1">
      <alignment vertical="center"/>
    </xf>
    <xf numFmtId="0" fontId="14" fillId="2" borderId="0" xfId="0" applyFont="1" applyFill="1" applyAlignment="1">
      <alignment vertical="center"/>
    </xf>
    <xf numFmtId="0" fontId="14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</cellXfs>
  <cellStyles count="4">
    <cellStyle name="Dziesiętny" xfId="1" builtinId="3"/>
    <cellStyle name="Normalny" xfId="0" builtinId="0"/>
    <cellStyle name="Normalny 3" xfId="3" xr:uid="{A40A9932-7324-4D16-9A84-59586F864A28}"/>
    <cellStyle name="Procentowy" xfId="2" builtinId="5"/>
  </cellStyles>
  <dxfs count="8">
    <dxf>
      <fill>
        <patternFill>
          <bgColor rgb="FFEA0000"/>
        </patternFill>
      </fill>
    </dxf>
    <dxf>
      <fill>
        <patternFill>
          <bgColor theme="5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EA0000"/>
        </patternFill>
      </fill>
    </dxf>
    <dxf>
      <fill>
        <patternFill>
          <bgColor rgb="FFED7D31"/>
        </patternFill>
      </fill>
    </dxf>
    <dxf>
      <fill>
        <patternFill>
          <bgColor rgb="FFFFD966"/>
        </patternFill>
      </fill>
    </dxf>
    <dxf>
      <fill>
        <patternFill>
          <bgColor rgb="FFFFD966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9B92AF-F006-4809-A8BB-D5C8898F9972}">
  <sheetPr>
    <tabColor theme="0"/>
    <pageSetUpPr fitToPage="1"/>
  </sheetPr>
  <dimension ref="A1:AA27"/>
  <sheetViews>
    <sheetView showGridLines="0" tabSelected="1" view="pageBreakPreview" zoomScaleNormal="100" zoomScaleSheetLayoutView="100" workbookViewId="0">
      <selection sqref="A1:A2"/>
    </sheetView>
  </sheetViews>
  <sheetFormatPr defaultRowHeight="15" x14ac:dyDescent="0.25"/>
  <cols>
    <col min="1" max="1" width="5" style="4" customWidth="1"/>
    <col min="2" max="2" width="12" style="4" customWidth="1"/>
    <col min="3" max="3" width="14.28515625" style="4" customWidth="1"/>
    <col min="4" max="4" width="14.5703125" style="4" customWidth="1"/>
    <col min="5" max="5" width="10.7109375" style="4" customWidth="1"/>
    <col min="6" max="6" width="46.140625" style="4" customWidth="1"/>
    <col min="7" max="7" width="8.7109375" style="4" customWidth="1"/>
    <col min="8" max="9" width="15.85546875" style="4" customWidth="1"/>
    <col min="10" max="10" width="13.28515625" style="4" customWidth="1"/>
    <col min="11" max="11" width="13.140625" style="4" customWidth="1"/>
    <col min="12" max="12" width="13.7109375" style="4" customWidth="1"/>
    <col min="13" max="13" width="13.85546875" style="63" customWidth="1"/>
    <col min="14" max="15" width="9.85546875" style="4" customWidth="1"/>
    <col min="16" max="16" width="10.7109375" style="4" customWidth="1"/>
    <col min="17" max="17" width="10.85546875" style="4" bestFit="1" customWidth="1"/>
    <col min="18" max="18" width="11.7109375" style="4" bestFit="1" customWidth="1"/>
    <col min="19" max="20" width="11.140625" style="4" bestFit="1" customWidth="1"/>
    <col min="21" max="23" width="9.85546875" style="4" customWidth="1"/>
    <col min="24" max="24" width="9.140625" style="4"/>
    <col min="25" max="25" width="9.140625" style="5"/>
    <col min="26" max="16384" width="9.140625" style="4"/>
  </cols>
  <sheetData>
    <row r="1" spans="1:27" x14ac:dyDescent="0.25">
      <c r="A1" s="1" t="s">
        <v>0</v>
      </c>
      <c r="B1" s="1" t="s">
        <v>1</v>
      </c>
      <c r="C1" s="2" t="s">
        <v>2</v>
      </c>
      <c r="D1" s="3" t="s">
        <v>3</v>
      </c>
      <c r="E1" s="2" t="s">
        <v>4</v>
      </c>
      <c r="F1" s="3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3" t="s">
        <v>11</v>
      </c>
      <c r="M1" s="1" t="s">
        <v>12</v>
      </c>
      <c r="N1" s="1" t="s">
        <v>13</v>
      </c>
      <c r="O1" s="1"/>
      <c r="P1" s="1"/>
      <c r="Q1" s="1"/>
      <c r="R1" s="1"/>
      <c r="S1" s="1"/>
      <c r="T1" s="1"/>
      <c r="U1" s="1"/>
      <c r="V1" s="1"/>
      <c r="W1" s="1"/>
    </row>
    <row r="2" spans="1:27" x14ac:dyDescent="0.25">
      <c r="A2" s="1"/>
      <c r="B2" s="1"/>
      <c r="C2" s="6"/>
      <c r="D2" s="7"/>
      <c r="E2" s="6"/>
      <c r="F2" s="7"/>
      <c r="G2" s="1"/>
      <c r="H2" s="1"/>
      <c r="I2" s="1"/>
      <c r="J2" s="1"/>
      <c r="K2" s="1"/>
      <c r="L2" s="7"/>
      <c r="M2" s="1"/>
      <c r="N2" s="8">
        <v>2019</v>
      </c>
      <c r="O2" s="8">
        <v>2020</v>
      </c>
      <c r="P2" s="8">
        <v>2021</v>
      </c>
      <c r="Q2" s="8">
        <v>2022</v>
      </c>
      <c r="R2" s="8">
        <v>2023</v>
      </c>
      <c r="S2" s="8">
        <v>2024</v>
      </c>
      <c r="T2" s="8">
        <v>2025</v>
      </c>
      <c r="U2" s="8">
        <v>2026</v>
      </c>
      <c r="V2" s="8">
        <v>2027</v>
      </c>
      <c r="W2" s="8">
        <v>2028</v>
      </c>
    </row>
    <row r="3" spans="1:27" s="26" customFormat="1" ht="56.25" x14ac:dyDescent="0.2">
      <c r="A3" s="9">
        <v>1</v>
      </c>
      <c r="B3" s="10" t="s">
        <v>14</v>
      </c>
      <c r="C3" s="11" t="s">
        <v>15</v>
      </c>
      <c r="D3" s="12" t="s">
        <v>16</v>
      </c>
      <c r="E3" s="13" t="s">
        <v>17</v>
      </c>
      <c r="F3" s="14" t="s">
        <v>18</v>
      </c>
      <c r="G3" s="15" t="s">
        <v>19</v>
      </c>
      <c r="H3" s="16">
        <v>0</v>
      </c>
      <c r="I3" s="17" t="s">
        <v>20</v>
      </c>
      <c r="J3" s="18">
        <v>0</v>
      </c>
      <c r="K3" s="19">
        <v>0</v>
      </c>
      <c r="L3" s="20">
        <f t="shared" ref="L3:L13" si="0">J3-K3</f>
        <v>0</v>
      </c>
      <c r="M3" s="21">
        <v>0.6</v>
      </c>
      <c r="N3" s="22">
        <v>0</v>
      </c>
      <c r="O3" s="22">
        <v>0</v>
      </c>
      <c r="P3" s="22">
        <v>0</v>
      </c>
      <c r="Q3" s="23">
        <v>0</v>
      </c>
      <c r="R3" s="23">
        <v>0</v>
      </c>
      <c r="S3" s="24"/>
      <c r="T3" s="24"/>
      <c r="U3" s="24"/>
      <c r="V3" s="25"/>
      <c r="W3" s="25"/>
      <c r="X3" s="26" t="b">
        <f t="shared" ref="X3:X16" si="1">K3=SUM(N3:W3)</f>
        <v>1</v>
      </c>
      <c r="Y3" s="27" t="e">
        <f t="shared" ref="Y3:Y16" si="2">ROUND(K3/J3,4)</f>
        <v>#DIV/0!</v>
      </c>
      <c r="Z3" s="26" t="e">
        <f t="shared" ref="Z3:Z16" si="3">Y3=M3</f>
        <v>#DIV/0!</v>
      </c>
      <c r="AA3" s="26" t="b">
        <f t="shared" ref="AA3:AA16" si="4">J3=K3+L3</f>
        <v>1</v>
      </c>
    </row>
    <row r="4" spans="1:27" s="26" customFormat="1" ht="45" x14ac:dyDescent="0.2">
      <c r="A4" s="9">
        <v>2</v>
      </c>
      <c r="B4" s="10" t="s">
        <v>21</v>
      </c>
      <c r="C4" s="11" t="s">
        <v>15</v>
      </c>
      <c r="D4" s="12" t="s">
        <v>16</v>
      </c>
      <c r="E4" s="13" t="s">
        <v>17</v>
      </c>
      <c r="F4" s="14" t="s">
        <v>22</v>
      </c>
      <c r="G4" s="15" t="s">
        <v>19</v>
      </c>
      <c r="H4" s="16">
        <v>0</v>
      </c>
      <c r="I4" s="17" t="s">
        <v>20</v>
      </c>
      <c r="J4" s="18">
        <v>0</v>
      </c>
      <c r="K4" s="19">
        <v>0</v>
      </c>
      <c r="L4" s="20">
        <f t="shared" si="0"/>
        <v>0</v>
      </c>
      <c r="M4" s="21">
        <v>0.6</v>
      </c>
      <c r="N4" s="22">
        <v>0</v>
      </c>
      <c r="O4" s="22">
        <v>0</v>
      </c>
      <c r="P4" s="22">
        <v>0</v>
      </c>
      <c r="Q4" s="23">
        <v>0</v>
      </c>
      <c r="R4" s="23">
        <v>0</v>
      </c>
      <c r="S4" s="24"/>
      <c r="T4" s="24"/>
      <c r="U4" s="24"/>
      <c r="V4" s="25"/>
      <c r="W4" s="25"/>
      <c r="X4" s="26" t="b">
        <f t="shared" si="1"/>
        <v>1</v>
      </c>
      <c r="Y4" s="27" t="e">
        <f t="shared" si="2"/>
        <v>#DIV/0!</v>
      </c>
      <c r="Z4" s="26" t="e">
        <f t="shared" si="3"/>
        <v>#DIV/0!</v>
      </c>
      <c r="AA4" s="26" t="b">
        <f t="shared" si="4"/>
        <v>1</v>
      </c>
    </row>
    <row r="5" spans="1:27" s="26" customFormat="1" ht="22.5" x14ac:dyDescent="0.2">
      <c r="A5" s="9">
        <v>3</v>
      </c>
      <c r="B5" s="28" t="s">
        <v>23</v>
      </c>
      <c r="C5" s="11" t="s">
        <v>15</v>
      </c>
      <c r="D5" s="12" t="s">
        <v>24</v>
      </c>
      <c r="E5" s="13" t="s">
        <v>25</v>
      </c>
      <c r="F5" s="14" t="s">
        <v>26</v>
      </c>
      <c r="G5" s="15" t="s">
        <v>27</v>
      </c>
      <c r="H5" s="16">
        <v>1.2310000000000001</v>
      </c>
      <c r="I5" s="17" t="s">
        <v>28</v>
      </c>
      <c r="J5" s="18">
        <v>4544446</v>
      </c>
      <c r="K5" s="19">
        <v>2272223</v>
      </c>
      <c r="L5" s="20">
        <f t="shared" si="0"/>
        <v>2272223</v>
      </c>
      <c r="M5" s="21">
        <v>0.5</v>
      </c>
      <c r="N5" s="22">
        <v>0</v>
      </c>
      <c r="O5" s="22">
        <v>0</v>
      </c>
      <c r="P5" s="22">
        <v>0</v>
      </c>
      <c r="Q5" s="23">
        <v>0</v>
      </c>
      <c r="R5" s="23">
        <v>2272223</v>
      </c>
      <c r="S5" s="24"/>
      <c r="T5" s="24"/>
      <c r="U5" s="24"/>
      <c r="V5" s="25"/>
      <c r="W5" s="25"/>
      <c r="X5" s="26" t="b">
        <f t="shared" si="1"/>
        <v>1</v>
      </c>
      <c r="Y5" s="27">
        <f t="shared" si="2"/>
        <v>0.5</v>
      </c>
      <c r="Z5" s="26" t="b">
        <f t="shared" si="3"/>
        <v>1</v>
      </c>
      <c r="AA5" s="26" t="b">
        <f t="shared" si="4"/>
        <v>1</v>
      </c>
    </row>
    <row r="6" spans="1:27" s="26" customFormat="1" ht="26.25" customHeight="1" x14ac:dyDescent="0.2">
      <c r="A6" s="9">
        <v>4</v>
      </c>
      <c r="B6" s="28" t="s">
        <v>29</v>
      </c>
      <c r="C6" s="11" t="s">
        <v>15</v>
      </c>
      <c r="D6" s="12" t="s">
        <v>30</v>
      </c>
      <c r="E6" s="13" t="s">
        <v>31</v>
      </c>
      <c r="F6" s="14" t="s">
        <v>32</v>
      </c>
      <c r="G6" s="15" t="s">
        <v>19</v>
      </c>
      <c r="H6" s="16">
        <v>0.84499999999999997</v>
      </c>
      <c r="I6" s="17" t="s">
        <v>33</v>
      </c>
      <c r="J6" s="18">
        <v>1880176.98</v>
      </c>
      <c r="K6" s="19">
        <v>1504141</v>
      </c>
      <c r="L6" s="20">
        <f t="shared" si="0"/>
        <v>376035.98</v>
      </c>
      <c r="M6" s="21">
        <v>0.8</v>
      </c>
      <c r="N6" s="22">
        <v>0</v>
      </c>
      <c r="O6" s="22">
        <v>0</v>
      </c>
      <c r="P6" s="22">
        <v>0</v>
      </c>
      <c r="Q6" s="23">
        <v>0</v>
      </c>
      <c r="R6" s="23">
        <v>1504141</v>
      </c>
      <c r="S6" s="24"/>
      <c r="T6" s="24"/>
      <c r="U6" s="24"/>
      <c r="V6" s="25"/>
      <c r="W6" s="25"/>
      <c r="X6" s="26" t="b">
        <f t="shared" si="1"/>
        <v>1</v>
      </c>
      <c r="Y6" s="27">
        <f t="shared" si="2"/>
        <v>0.8</v>
      </c>
      <c r="Z6" s="26" t="b">
        <f t="shared" si="3"/>
        <v>1</v>
      </c>
      <c r="AA6" s="26" t="b">
        <f t="shared" si="4"/>
        <v>1</v>
      </c>
    </row>
    <row r="7" spans="1:27" s="26" customFormat="1" ht="45" x14ac:dyDescent="0.2">
      <c r="A7" s="9">
        <v>5</v>
      </c>
      <c r="B7" s="10" t="s">
        <v>34</v>
      </c>
      <c r="C7" s="11" t="s">
        <v>15</v>
      </c>
      <c r="D7" s="12" t="s">
        <v>30</v>
      </c>
      <c r="E7" s="13" t="s">
        <v>31</v>
      </c>
      <c r="F7" s="14" t="s">
        <v>35</v>
      </c>
      <c r="G7" s="15" t="s">
        <v>19</v>
      </c>
      <c r="H7" s="16">
        <v>0</v>
      </c>
      <c r="I7" s="17" t="s">
        <v>33</v>
      </c>
      <c r="J7" s="18">
        <v>0</v>
      </c>
      <c r="K7" s="19">
        <v>0</v>
      </c>
      <c r="L7" s="20">
        <f t="shared" si="0"/>
        <v>0</v>
      </c>
      <c r="M7" s="21">
        <v>0.8</v>
      </c>
      <c r="N7" s="22">
        <v>0</v>
      </c>
      <c r="O7" s="22">
        <v>0</v>
      </c>
      <c r="P7" s="22">
        <v>0</v>
      </c>
      <c r="Q7" s="23">
        <v>0</v>
      </c>
      <c r="R7" s="23">
        <v>0</v>
      </c>
      <c r="S7" s="25"/>
      <c r="T7" s="25"/>
      <c r="U7" s="25"/>
      <c r="V7" s="25"/>
      <c r="W7" s="25"/>
      <c r="X7" s="26" t="b">
        <f t="shared" si="1"/>
        <v>1</v>
      </c>
      <c r="Y7" s="27" t="e">
        <f t="shared" si="2"/>
        <v>#DIV/0!</v>
      </c>
      <c r="Z7" s="26" t="e">
        <f t="shared" si="3"/>
        <v>#DIV/0!</v>
      </c>
      <c r="AA7" s="26" t="b">
        <f t="shared" si="4"/>
        <v>1</v>
      </c>
    </row>
    <row r="8" spans="1:27" s="26" customFormat="1" ht="22.5" x14ac:dyDescent="0.2">
      <c r="A8" s="9">
        <v>6</v>
      </c>
      <c r="B8" s="28" t="s">
        <v>36</v>
      </c>
      <c r="C8" s="11" t="s">
        <v>15</v>
      </c>
      <c r="D8" s="12" t="s">
        <v>30</v>
      </c>
      <c r="E8" s="13" t="s">
        <v>31</v>
      </c>
      <c r="F8" s="14" t="s">
        <v>37</v>
      </c>
      <c r="G8" s="15" t="s">
        <v>19</v>
      </c>
      <c r="H8" s="16">
        <v>0.64100000000000001</v>
      </c>
      <c r="I8" s="17" t="s">
        <v>33</v>
      </c>
      <c r="J8" s="18">
        <v>883096.44</v>
      </c>
      <c r="K8" s="19">
        <v>706477</v>
      </c>
      <c r="L8" s="20">
        <f t="shared" si="0"/>
        <v>176619.43999999994</v>
      </c>
      <c r="M8" s="21">
        <v>0.8</v>
      </c>
      <c r="N8" s="22">
        <v>0</v>
      </c>
      <c r="O8" s="22">
        <v>0</v>
      </c>
      <c r="P8" s="22">
        <v>0</v>
      </c>
      <c r="Q8" s="23">
        <v>0</v>
      </c>
      <c r="R8" s="23">
        <v>706477</v>
      </c>
      <c r="S8" s="25"/>
      <c r="T8" s="25"/>
      <c r="U8" s="25"/>
      <c r="V8" s="25"/>
      <c r="W8" s="25"/>
      <c r="X8" s="26" t="b">
        <f t="shared" si="1"/>
        <v>1</v>
      </c>
      <c r="Y8" s="27">
        <f t="shared" si="2"/>
        <v>0.8</v>
      </c>
      <c r="Z8" s="26" t="b">
        <f t="shared" si="3"/>
        <v>1</v>
      </c>
      <c r="AA8" s="26" t="b">
        <f t="shared" si="4"/>
        <v>1</v>
      </c>
    </row>
    <row r="9" spans="1:27" s="26" customFormat="1" ht="33.75" x14ac:dyDescent="0.2">
      <c r="A9" s="9">
        <v>7</v>
      </c>
      <c r="B9" s="28" t="s">
        <v>38</v>
      </c>
      <c r="C9" s="11" t="s">
        <v>15</v>
      </c>
      <c r="D9" s="12" t="s">
        <v>39</v>
      </c>
      <c r="E9" s="13" t="s">
        <v>40</v>
      </c>
      <c r="F9" s="14" t="s">
        <v>41</v>
      </c>
      <c r="G9" s="15" t="s">
        <v>19</v>
      </c>
      <c r="H9" s="16">
        <v>0.48399999999999999</v>
      </c>
      <c r="I9" s="17" t="s">
        <v>42</v>
      </c>
      <c r="J9" s="18">
        <v>561336.32999999996</v>
      </c>
      <c r="K9" s="19">
        <v>392935</v>
      </c>
      <c r="L9" s="20">
        <f t="shared" si="0"/>
        <v>168401.32999999996</v>
      </c>
      <c r="M9" s="21">
        <v>0.7</v>
      </c>
      <c r="N9" s="22">
        <v>0</v>
      </c>
      <c r="O9" s="22">
        <v>0</v>
      </c>
      <c r="P9" s="22">
        <v>0</v>
      </c>
      <c r="Q9" s="23">
        <v>0</v>
      </c>
      <c r="R9" s="23">
        <v>392935</v>
      </c>
      <c r="S9" s="25"/>
      <c r="T9" s="25"/>
      <c r="U9" s="25"/>
      <c r="V9" s="25"/>
      <c r="W9" s="25"/>
      <c r="X9" s="26" t="b">
        <f t="shared" si="1"/>
        <v>1</v>
      </c>
      <c r="Y9" s="27">
        <f t="shared" si="2"/>
        <v>0.7</v>
      </c>
      <c r="Z9" s="26" t="b">
        <f t="shared" si="3"/>
        <v>1</v>
      </c>
      <c r="AA9" s="26" t="b">
        <f t="shared" si="4"/>
        <v>1</v>
      </c>
    </row>
    <row r="10" spans="1:27" s="26" customFormat="1" ht="45" x14ac:dyDescent="0.2">
      <c r="A10" s="9">
        <v>8</v>
      </c>
      <c r="B10" s="10" t="s">
        <v>43</v>
      </c>
      <c r="C10" s="11" t="s">
        <v>15</v>
      </c>
      <c r="D10" s="12" t="s">
        <v>44</v>
      </c>
      <c r="E10" s="13">
        <v>2604</v>
      </c>
      <c r="F10" s="14" t="s">
        <v>45</v>
      </c>
      <c r="G10" s="15" t="s">
        <v>27</v>
      </c>
      <c r="H10" s="16">
        <v>0</v>
      </c>
      <c r="I10" s="17" t="s">
        <v>46</v>
      </c>
      <c r="J10" s="18">
        <v>0</v>
      </c>
      <c r="K10" s="19">
        <v>0</v>
      </c>
      <c r="L10" s="20">
        <f t="shared" si="0"/>
        <v>0</v>
      </c>
      <c r="M10" s="21">
        <v>0.6</v>
      </c>
      <c r="N10" s="22">
        <v>0</v>
      </c>
      <c r="O10" s="22">
        <v>0</v>
      </c>
      <c r="P10" s="22">
        <v>0</v>
      </c>
      <c r="Q10" s="23">
        <v>0</v>
      </c>
      <c r="R10" s="23">
        <f>K10</f>
        <v>0</v>
      </c>
      <c r="S10" s="25"/>
      <c r="T10" s="25"/>
      <c r="U10" s="25"/>
      <c r="V10" s="25"/>
      <c r="W10" s="25"/>
      <c r="X10" s="26" t="b">
        <f t="shared" si="1"/>
        <v>1</v>
      </c>
      <c r="Y10" s="27" t="e">
        <f t="shared" si="2"/>
        <v>#DIV/0!</v>
      </c>
      <c r="Z10" s="26" t="e">
        <f t="shared" si="3"/>
        <v>#DIV/0!</v>
      </c>
      <c r="AA10" s="26" t="b">
        <f t="shared" si="4"/>
        <v>1</v>
      </c>
    </row>
    <row r="11" spans="1:27" s="26" customFormat="1" ht="45" x14ac:dyDescent="0.2">
      <c r="A11" s="9">
        <v>9</v>
      </c>
      <c r="B11" s="10" t="s">
        <v>47</v>
      </c>
      <c r="C11" s="11" t="s">
        <v>15</v>
      </c>
      <c r="D11" s="12" t="s">
        <v>48</v>
      </c>
      <c r="E11" s="13">
        <v>2601</v>
      </c>
      <c r="F11" s="14" t="s">
        <v>49</v>
      </c>
      <c r="G11" s="15" t="s">
        <v>19</v>
      </c>
      <c r="H11" s="16">
        <v>0</v>
      </c>
      <c r="I11" s="17" t="s">
        <v>50</v>
      </c>
      <c r="J11" s="18">
        <v>0</v>
      </c>
      <c r="K11" s="19">
        <v>0</v>
      </c>
      <c r="L11" s="20">
        <f t="shared" si="0"/>
        <v>0</v>
      </c>
      <c r="M11" s="21">
        <v>0.6</v>
      </c>
      <c r="N11" s="22">
        <v>0</v>
      </c>
      <c r="O11" s="22">
        <v>0</v>
      </c>
      <c r="P11" s="22">
        <v>0</v>
      </c>
      <c r="Q11" s="23">
        <v>0</v>
      </c>
      <c r="R11" s="23">
        <f>K11</f>
        <v>0</v>
      </c>
      <c r="S11" s="25"/>
      <c r="T11" s="25"/>
      <c r="U11" s="25"/>
      <c r="V11" s="25"/>
      <c r="W11" s="25"/>
      <c r="X11" s="26" t="b">
        <f t="shared" si="1"/>
        <v>1</v>
      </c>
      <c r="Y11" s="27" t="e">
        <f t="shared" si="2"/>
        <v>#DIV/0!</v>
      </c>
      <c r="Z11" s="26" t="e">
        <f t="shared" si="3"/>
        <v>#DIV/0!</v>
      </c>
      <c r="AA11" s="26" t="b">
        <f t="shared" si="4"/>
        <v>1</v>
      </c>
    </row>
    <row r="12" spans="1:27" s="26" customFormat="1" ht="45" x14ac:dyDescent="0.2">
      <c r="A12" s="9">
        <v>10</v>
      </c>
      <c r="B12" s="10" t="s">
        <v>51</v>
      </c>
      <c r="C12" s="11" t="s">
        <v>15</v>
      </c>
      <c r="D12" s="12" t="s">
        <v>30</v>
      </c>
      <c r="E12" s="13">
        <v>2609</v>
      </c>
      <c r="F12" s="14" t="s">
        <v>52</v>
      </c>
      <c r="G12" s="29" t="s">
        <v>19</v>
      </c>
      <c r="H12" s="30">
        <v>0</v>
      </c>
      <c r="I12" s="31" t="s">
        <v>33</v>
      </c>
      <c r="J12" s="18">
        <v>0</v>
      </c>
      <c r="K12" s="19">
        <v>0</v>
      </c>
      <c r="L12" s="20">
        <f t="shared" si="0"/>
        <v>0</v>
      </c>
      <c r="M12" s="21">
        <v>0.8</v>
      </c>
      <c r="N12" s="22">
        <v>0</v>
      </c>
      <c r="O12" s="22">
        <v>0</v>
      </c>
      <c r="P12" s="22">
        <v>0</v>
      </c>
      <c r="Q12" s="23">
        <v>0</v>
      </c>
      <c r="R12" s="23">
        <f>K12</f>
        <v>0</v>
      </c>
      <c r="S12" s="25"/>
      <c r="T12" s="25"/>
      <c r="U12" s="25"/>
      <c r="V12" s="25"/>
      <c r="W12" s="25"/>
      <c r="X12" s="26" t="b">
        <f t="shared" si="1"/>
        <v>1</v>
      </c>
      <c r="Y12" s="27" t="e">
        <f t="shared" si="2"/>
        <v>#DIV/0!</v>
      </c>
      <c r="Z12" s="26" t="e">
        <f t="shared" si="3"/>
        <v>#DIV/0!</v>
      </c>
      <c r="AA12" s="26" t="b">
        <f t="shared" si="4"/>
        <v>1</v>
      </c>
    </row>
    <row r="13" spans="1:27" s="26" customFormat="1" ht="22.5" x14ac:dyDescent="0.2">
      <c r="A13" s="32">
        <v>11</v>
      </c>
      <c r="B13" s="33" t="s">
        <v>53</v>
      </c>
      <c r="C13" s="34" t="s">
        <v>54</v>
      </c>
      <c r="D13" s="35" t="s">
        <v>44</v>
      </c>
      <c r="E13" s="36">
        <v>2604</v>
      </c>
      <c r="F13" s="37" t="s">
        <v>55</v>
      </c>
      <c r="G13" s="38" t="s">
        <v>19</v>
      </c>
      <c r="H13" s="39">
        <v>1.9950000000000001</v>
      </c>
      <c r="I13" s="40" t="s">
        <v>56</v>
      </c>
      <c r="J13" s="41">
        <v>10540931.74</v>
      </c>
      <c r="K13" s="42">
        <f>6324559</f>
        <v>6324559</v>
      </c>
      <c r="L13" s="43">
        <f t="shared" si="0"/>
        <v>4216372.74</v>
      </c>
      <c r="M13" s="44">
        <v>0.6</v>
      </c>
      <c r="N13" s="45">
        <v>0</v>
      </c>
      <c r="O13" s="45">
        <v>0</v>
      </c>
      <c r="P13" s="45">
        <v>0</v>
      </c>
      <c r="Q13" s="46">
        <v>0</v>
      </c>
      <c r="R13" s="46">
        <f>3000000</f>
        <v>3000000</v>
      </c>
      <c r="S13" s="24">
        <v>3324559</v>
      </c>
      <c r="T13" s="25"/>
      <c r="U13" s="25"/>
      <c r="V13" s="25"/>
      <c r="W13" s="25"/>
      <c r="X13" s="26" t="b">
        <f t="shared" si="1"/>
        <v>1</v>
      </c>
      <c r="Y13" s="27">
        <f t="shared" si="2"/>
        <v>0.6</v>
      </c>
      <c r="Z13" s="26" t="b">
        <f t="shared" si="3"/>
        <v>1</v>
      </c>
      <c r="AA13" s="26" t="b">
        <f t="shared" si="4"/>
        <v>1</v>
      </c>
    </row>
    <row r="14" spans="1:27" x14ac:dyDescent="0.2">
      <c r="A14" s="1" t="s">
        <v>57</v>
      </c>
      <c r="B14" s="1"/>
      <c r="C14" s="1"/>
      <c r="D14" s="1"/>
      <c r="E14" s="1"/>
      <c r="F14" s="1"/>
      <c r="G14" s="1"/>
      <c r="H14" s="47">
        <f>SUM(H3:H13)</f>
        <v>5.1959999999999997</v>
      </c>
      <c r="I14" s="48" t="s">
        <v>58</v>
      </c>
      <c r="J14" s="49">
        <f>SUM(J3:J13)</f>
        <v>18409987.490000002</v>
      </c>
      <c r="K14" s="49">
        <f>SUM(K3:K13)</f>
        <v>11200335</v>
      </c>
      <c r="L14" s="49">
        <f>SUM(L3:L13)</f>
        <v>7209652.4900000002</v>
      </c>
      <c r="M14" s="21" t="s">
        <v>58</v>
      </c>
      <c r="N14" s="49">
        <f t="shared" ref="N14:W14" si="5">SUM(N3:N13)</f>
        <v>0</v>
      </c>
      <c r="O14" s="49">
        <f t="shared" si="5"/>
        <v>0</v>
      </c>
      <c r="P14" s="49">
        <f t="shared" si="5"/>
        <v>0</v>
      </c>
      <c r="Q14" s="49">
        <f t="shared" si="5"/>
        <v>0</v>
      </c>
      <c r="R14" s="49">
        <f t="shared" si="5"/>
        <v>7875776</v>
      </c>
      <c r="S14" s="49">
        <f t="shared" si="5"/>
        <v>3324559</v>
      </c>
      <c r="T14" s="49">
        <f t="shared" si="5"/>
        <v>0</v>
      </c>
      <c r="U14" s="49">
        <f t="shared" si="5"/>
        <v>0</v>
      </c>
      <c r="V14" s="49">
        <f t="shared" si="5"/>
        <v>0</v>
      </c>
      <c r="W14" s="49">
        <f t="shared" si="5"/>
        <v>0</v>
      </c>
      <c r="X14" s="26" t="b">
        <f t="shared" si="1"/>
        <v>1</v>
      </c>
      <c r="Y14" s="27">
        <f t="shared" si="2"/>
        <v>0.60840000000000005</v>
      </c>
      <c r="Z14" s="26" t="b">
        <f t="shared" si="3"/>
        <v>0</v>
      </c>
      <c r="AA14" s="26" t="b">
        <f t="shared" si="4"/>
        <v>1</v>
      </c>
    </row>
    <row r="15" spans="1:27" x14ac:dyDescent="0.2">
      <c r="A15" s="1" t="s">
        <v>59</v>
      </c>
      <c r="B15" s="1"/>
      <c r="C15" s="1"/>
      <c r="D15" s="1"/>
      <c r="E15" s="1"/>
      <c r="F15" s="1"/>
      <c r="G15" s="1"/>
      <c r="H15" s="47">
        <f>SUMIF($C$3:$C$13,"N",H3:H13)</f>
        <v>3.2010000000000001</v>
      </c>
      <c r="I15" s="48" t="s">
        <v>58</v>
      </c>
      <c r="J15" s="49">
        <f>SUMIF($C$3:$C$13,"N",J3:J13)</f>
        <v>7869055.75</v>
      </c>
      <c r="K15" s="49">
        <f>SUMIF($C$3:$C$13,"N",K3:K13)</f>
        <v>4875776</v>
      </c>
      <c r="L15" s="49">
        <f>SUMIF($C$3:$C$13,"N",L3:L13)</f>
        <v>2993279.75</v>
      </c>
      <c r="M15" s="21" t="s">
        <v>58</v>
      </c>
      <c r="N15" s="49">
        <f t="shared" ref="N15:W15" si="6">SUMIF($C$3:$C$13,"N",N3:N13)</f>
        <v>0</v>
      </c>
      <c r="O15" s="49">
        <f t="shared" si="6"/>
        <v>0</v>
      </c>
      <c r="P15" s="49">
        <f t="shared" si="6"/>
        <v>0</v>
      </c>
      <c r="Q15" s="49">
        <f t="shared" si="6"/>
        <v>0</v>
      </c>
      <c r="R15" s="49">
        <f t="shared" si="6"/>
        <v>4875776</v>
      </c>
      <c r="S15" s="49">
        <f t="shared" si="6"/>
        <v>0</v>
      </c>
      <c r="T15" s="49">
        <f t="shared" si="6"/>
        <v>0</v>
      </c>
      <c r="U15" s="49">
        <f t="shared" si="6"/>
        <v>0</v>
      </c>
      <c r="V15" s="49">
        <f t="shared" si="6"/>
        <v>0</v>
      </c>
      <c r="W15" s="49">
        <f t="shared" si="6"/>
        <v>0</v>
      </c>
      <c r="X15" s="26" t="b">
        <f t="shared" si="1"/>
        <v>1</v>
      </c>
      <c r="Y15" s="27">
        <f t="shared" si="2"/>
        <v>0.61960000000000004</v>
      </c>
      <c r="Z15" s="26" t="b">
        <f t="shared" si="3"/>
        <v>0</v>
      </c>
      <c r="AA15" s="26" t="b">
        <f t="shared" si="4"/>
        <v>1</v>
      </c>
    </row>
    <row r="16" spans="1:27" s="54" customFormat="1" x14ac:dyDescent="0.2">
      <c r="A16" s="50" t="s">
        <v>60</v>
      </c>
      <c r="B16" s="50"/>
      <c r="C16" s="50"/>
      <c r="D16" s="50"/>
      <c r="E16" s="50"/>
      <c r="F16" s="50"/>
      <c r="G16" s="50"/>
      <c r="H16" s="51">
        <f>SUMIF($C$3:$C$13,"W",H3:H13)</f>
        <v>1.9950000000000001</v>
      </c>
      <c r="I16" s="52" t="s">
        <v>58</v>
      </c>
      <c r="J16" s="53">
        <f>SUMIF($C$3:$C$13,"W",J3:J13)</f>
        <v>10540931.74</v>
      </c>
      <c r="K16" s="53">
        <f>SUMIF($C$3:$C$13,"W",K3:K13)</f>
        <v>6324559</v>
      </c>
      <c r="L16" s="53">
        <f>SUMIF($C$3:$C$13,"W",L3:L13)</f>
        <v>4216372.74</v>
      </c>
      <c r="M16" s="44" t="s">
        <v>58</v>
      </c>
      <c r="N16" s="53">
        <f t="shared" ref="N16:W16" si="7">SUMIF($C$3:$C$13,"W",N3:N13)</f>
        <v>0</v>
      </c>
      <c r="O16" s="53">
        <f t="shared" si="7"/>
        <v>0</v>
      </c>
      <c r="P16" s="53">
        <f t="shared" si="7"/>
        <v>0</v>
      </c>
      <c r="Q16" s="53">
        <f t="shared" si="7"/>
        <v>0</v>
      </c>
      <c r="R16" s="53">
        <f t="shared" si="7"/>
        <v>3000000</v>
      </c>
      <c r="S16" s="53">
        <f t="shared" si="7"/>
        <v>3324559</v>
      </c>
      <c r="T16" s="53">
        <f t="shared" si="7"/>
        <v>0</v>
      </c>
      <c r="U16" s="53">
        <f t="shared" si="7"/>
        <v>0</v>
      </c>
      <c r="V16" s="53">
        <f t="shared" si="7"/>
        <v>0</v>
      </c>
      <c r="W16" s="53">
        <f t="shared" si="7"/>
        <v>0</v>
      </c>
      <c r="X16" s="26" t="b">
        <f t="shared" si="1"/>
        <v>1</v>
      </c>
      <c r="Y16" s="27">
        <f t="shared" si="2"/>
        <v>0.6</v>
      </c>
      <c r="Z16" s="26" t="b">
        <f t="shared" si="3"/>
        <v>0</v>
      </c>
      <c r="AA16" s="26" t="b">
        <f t="shared" si="4"/>
        <v>1</v>
      </c>
    </row>
    <row r="17" spans="1:23" x14ac:dyDescent="0.25">
      <c r="A17" s="55"/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7"/>
      <c r="N17" s="56"/>
      <c r="O17" s="56"/>
      <c r="P17" s="56"/>
      <c r="Q17" s="56"/>
      <c r="R17" s="56"/>
      <c r="S17" s="56"/>
      <c r="T17" s="56"/>
      <c r="U17" s="56"/>
      <c r="V17" s="56"/>
      <c r="W17" s="56"/>
    </row>
    <row r="18" spans="1:23" x14ac:dyDescent="0.25">
      <c r="A18" s="58" t="s">
        <v>61</v>
      </c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7"/>
      <c r="N18" s="56"/>
      <c r="O18" s="56"/>
      <c r="P18" s="56"/>
      <c r="Q18" s="56"/>
      <c r="R18" s="56"/>
      <c r="S18" s="56"/>
      <c r="T18" s="56"/>
      <c r="U18" s="56"/>
      <c r="V18" s="56"/>
      <c r="W18" s="56"/>
    </row>
    <row r="19" spans="1:23" x14ac:dyDescent="0.25">
      <c r="A19" s="59" t="s">
        <v>62</v>
      </c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7"/>
      <c r="N19" s="56"/>
      <c r="O19" s="56"/>
      <c r="P19" s="56"/>
      <c r="Q19" s="56"/>
      <c r="R19" s="56"/>
      <c r="S19" s="56"/>
      <c r="T19" s="56"/>
      <c r="U19" s="56"/>
      <c r="V19" s="56"/>
      <c r="W19" s="56"/>
    </row>
    <row r="20" spans="1:23" x14ac:dyDescent="0.25">
      <c r="A20" s="58" t="s">
        <v>63</v>
      </c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7"/>
      <c r="N20" s="56"/>
      <c r="O20" s="56"/>
      <c r="P20" s="56"/>
      <c r="Q20" s="56"/>
      <c r="R20" s="56"/>
      <c r="S20" s="56"/>
      <c r="T20" s="56"/>
      <c r="U20" s="56"/>
      <c r="V20" s="56"/>
      <c r="W20" s="56"/>
    </row>
    <row r="21" spans="1:23" x14ac:dyDescent="0.25">
      <c r="A21" s="60" t="s">
        <v>64</v>
      </c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2"/>
      <c r="N21" s="61"/>
      <c r="O21" s="61"/>
      <c r="P21" s="61"/>
      <c r="Q21" s="61"/>
      <c r="R21" s="61"/>
      <c r="S21" s="61"/>
    </row>
    <row r="27" spans="1:23" ht="14.25" customHeight="1" x14ac:dyDescent="0.25"/>
  </sheetData>
  <sheetProtection algorithmName="SHA-512" hashValue="/RpXfNrne3NhCEn+tr04KCpsFmnReal6+idwNpK1yGAEX1f89L6hLgpC//e1Iay7nXC3G5ZC90zSp8ZE48cfEg==" saltValue="bmZcKeuxCl0vhHk08OhJMQ==" spinCount="100000" sheet="1" objects="1" scenarios="1"/>
  <mergeCells count="17">
    <mergeCell ref="M1:M2"/>
    <mergeCell ref="N1:W1"/>
    <mergeCell ref="A14:G14"/>
    <mergeCell ref="A15:G15"/>
    <mergeCell ref="A16:G16"/>
    <mergeCell ref="G1:G2"/>
    <mergeCell ref="H1:H2"/>
    <mergeCell ref="I1:I2"/>
    <mergeCell ref="J1:J2"/>
    <mergeCell ref="K1:K2"/>
    <mergeCell ref="L1:L2"/>
    <mergeCell ref="A1:A2"/>
    <mergeCell ref="B1:B2"/>
    <mergeCell ref="C1:C2"/>
    <mergeCell ref="D1:D2"/>
    <mergeCell ref="E1:E2"/>
    <mergeCell ref="F1:F2"/>
  </mergeCells>
  <conditionalFormatting sqref="B3:B13">
    <cfRule type="expression" dxfId="7" priority="5">
      <formula>$O3="p"</formula>
    </cfRule>
    <cfRule type="expression" dxfId="6" priority="6">
      <formula>$O3="k"</formula>
    </cfRule>
    <cfRule type="expression" dxfId="5" priority="7">
      <formula>$N3="odrzucenie"</formula>
    </cfRule>
    <cfRule type="expression" dxfId="4" priority="8">
      <formula>$N3="rezygnacja"</formula>
    </cfRule>
  </conditionalFormatting>
  <conditionalFormatting sqref="G12:I12 D13">
    <cfRule type="expression" dxfId="3" priority="1">
      <formula>$Q12="p"</formula>
    </cfRule>
    <cfRule type="expression" dxfId="2" priority="2">
      <formula>$Q12="k"</formula>
    </cfRule>
    <cfRule type="expression" dxfId="1" priority="3">
      <formula>$P12="odrzucenie"</formula>
    </cfRule>
    <cfRule type="expression" dxfId="0" priority="4">
      <formula>$P12="rezygnacja"</formula>
    </cfRule>
  </conditionalFormatting>
  <dataValidations count="2">
    <dataValidation type="list" allowBlank="1" showInputMessage="1" showErrorMessage="1" sqref="G12" xr:uid="{223ECD0B-6750-45A7-A660-038D444D3EA4}">
      <formula1>#REF!</formula1>
    </dataValidation>
    <dataValidation type="list" allowBlank="1" showInputMessage="1" showErrorMessage="1" sqref="G13 G3:G11" xr:uid="{E84CED2B-9413-4BBB-BD79-80F0D716193F}">
      <formula1>"B,P,R"</formula1>
    </dataValidation>
  </dataValidations>
  <pageMargins left="0.23622047244094491" right="0.23622047244094491" top="0.74803149606299213" bottom="0.74803149606299213" header="0.31496062992125984" footer="0.31496062992125984"/>
  <pageSetup paperSize="9" scale="33" fitToHeight="0" orientation="portrait" horizontalDpi="4294967295" verticalDpi="4294967295" r:id="rId1"/>
  <headerFooter>
    <oddHeader>&amp;LWojewództwo Świętokrzyskie - zadania powiatowe lista rezerwowa</oddHeader>
    <oddFooter>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pow rez</vt:lpstr>
      <vt:lpstr>'pow rez'!Obszar_wydruku</vt:lpstr>
      <vt:lpstr>'pow rez'!Tytuły_wydruku</vt:lpstr>
    </vt:vector>
  </TitlesOfParts>
  <Company>SUW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Jalosinska, Malgorzata</dc:creator>
  <cp:lastModifiedBy>Jalosinska, Malgorzata</cp:lastModifiedBy>
  <dcterms:created xsi:type="dcterms:W3CDTF">2023-09-06T07:19:25Z</dcterms:created>
  <dcterms:modified xsi:type="dcterms:W3CDTF">2023-09-06T07:19:58Z</dcterms:modified>
</cp:coreProperties>
</file>