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A 2023\"/>
    </mc:Choice>
  </mc:AlternateContent>
  <xr:revisionPtr revIDLastSave="0" documentId="8_{CA6AFA86-5731-4D5F-A941-C2AEBF2625C8}" xr6:coauthVersionLast="36" xr6:coauthVersionMax="36" xr10:uidLastSave="{00000000-0000-0000-0000-000000000000}"/>
  <bookViews>
    <workbookView xWindow="0" yWindow="0" windowWidth="28800" windowHeight="12225" xr2:uid="{1E1F06BB-59AC-4DD7-891D-76F9EFD7D9F8}"/>
  </bookViews>
  <sheets>
    <sheet name="pow podst" sheetId="1" r:id="rId1"/>
  </sheets>
  <definedNames>
    <definedName name="_xlnm._FilterDatabase" localSheetId="0" hidden="1">'pow podst'!$A$1:$W$50</definedName>
    <definedName name="_xlnm.Print_Area" localSheetId="0">'pow podst'!$A$1:$W$55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V50" i="1"/>
  <c r="U50" i="1"/>
  <c r="T50" i="1"/>
  <c r="S50" i="1"/>
  <c r="R50" i="1"/>
  <c r="Q50" i="1"/>
  <c r="P50" i="1"/>
  <c r="O50" i="1"/>
  <c r="N50" i="1"/>
  <c r="J50" i="1"/>
  <c r="H50" i="1"/>
  <c r="W49" i="1"/>
  <c r="V49" i="1"/>
  <c r="U49" i="1"/>
  <c r="T49" i="1"/>
  <c r="S49" i="1"/>
  <c r="Q49" i="1"/>
  <c r="P49" i="1"/>
  <c r="O49" i="1"/>
  <c r="N49" i="1"/>
  <c r="J49" i="1"/>
  <c r="W48" i="1"/>
  <c r="V48" i="1"/>
  <c r="U48" i="1"/>
  <c r="T48" i="1"/>
  <c r="S48" i="1"/>
  <c r="R48" i="1"/>
  <c r="Q48" i="1"/>
  <c r="P48" i="1"/>
  <c r="O48" i="1"/>
  <c r="N48" i="1"/>
  <c r="L48" i="1"/>
  <c r="K48" i="1"/>
  <c r="Y48" i="1" s="1"/>
  <c r="Z48" i="1" s="1"/>
  <c r="J48" i="1"/>
  <c r="AA48" i="1" s="1"/>
  <c r="H48" i="1"/>
  <c r="W47" i="1"/>
  <c r="V47" i="1"/>
  <c r="U47" i="1"/>
  <c r="T47" i="1"/>
  <c r="S47" i="1"/>
  <c r="Q47" i="1"/>
  <c r="P47" i="1"/>
  <c r="O47" i="1"/>
  <c r="N47" i="1"/>
  <c r="J47" i="1"/>
  <c r="Y46" i="1"/>
  <c r="Z46" i="1" s="1"/>
  <c r="X46" i="1"/>
  <c r="R46" i="1"/>
  <c r="L46" i="1"/>
  <c r="K46" i="1"/>
  <c r="AA46" i="1" s="1"/>
  <c r="K45" i="1"/>
  <c r="L45" i="1" s="1"/>
  <c r="AA44" i="1"/>
  <c r="Y44" i="1"/>
  <c r="Z44" i="1" s="1"/>
  <c r="X44" i="1"/>
  <c r="R44" i="1"/>
  <c r="L44" i="1"/>
  <c r="AA43" i="1"/>
  <c r="Y43" i="1"/>
  <c r="Z43" i="1" s="1"/>
  <c r="X43" i="1"/>
  <c r="R43" i="1"/>
  <c r="L43" i="1"/>
  <c r="K42" i="1"/>
  <c r="R42" i="1" s="1"/>
  <c r="AA41" i="1"/>
  <c r="Y41" i="1"/>
  <c r="Z41" i="1" s="1"/>
  <c r="X41" i="1"/>
  <c r="Y40" i="1"/>
  <c r="Z40" i="1" s="1"/>
  <c r="X40" i="1"/>
  <c r="L40" i="1"/>
  <c r="AA40" i="1" s="1"/>
  <c r="K40" i="1"/>
  <c r="Y39" i="1"/>
  <c r="Z39" i="1" s="1"/>
  <c r="X39" i="1"/>
  <c r="L39" i="1"/>
  <c r="AA39" i="1" s="1"/>
  <c r="AA38" i="1"/>
  <c r="Y38" i="1"/>
  <c r="Z38" i="1" s="1"/>
  <c r="X38" i="1"/>
  <c r="R37" i="1"/>
  <c r="L37" i="1"/>
  <c r="K37" i="1"/>
  <c r="Y37" i="1" s="1"/>
  <c r="Z37" i="1" s="1"/>
  <c r="X36" i="1"/>
  <c r="L36" i="1"/>
  <c r="AA36" i="1" s="1"/>
  <c r="K36" i="1"/>
  <c r="Y36" i="1" s="1"/>
  <c r="Z36" i="1" s="1"/>
  <c r="X35" i="1"/>
  <c r="L35" i="1"/>
  <c r="AA35" i="1" s="1"/>
  <c r="K35" i="1"/>
  <c r="Y35" i="1" s="1"/>
  <c r="Z35" i="1" s="1"/>
  <c r="X34" i="1"/>
  <c r="L34" i="1"/>
  <c r="AA34" i="1" s="1"/>
  <c r="K34" i="1"/>
  <c r="Y34" i="1" s="1"/>
  <c r="Z34" i="1" s="1"/>
  <c r="R33" i="1"/>
  <c r="X33" i="1" s="1"/>
  <c r="K33" i="1"/>
  <c r="Y33" i="1" s="1"/>
  <c r="Z33" i="1" s="1"/>
  <c r="Y32" i="1"/>
  <c r="Z32" i="1" s="1"/>
  <c r="X32" i="1"/>
  <c r="L32" i="1"/>
  <c r="AA32" i="1" s="1"/>
  <c r="Y31" i="1"/>
  <c r="Z31" i="1" s="1"/>
  <c r="X31" i="1"/>
  <c r="L31" i="1"/>
  <c r="AA31" i="1" s="1"/>
  <c r="K30" i="1"/>
  <c r="Y30" i="1" s="1"/>
  <c r="Z30" i="1" s="1"/>
  <c r="K29" i="1"/>
  <c r="Y29" i="1" s="1"/>
  <c r="Z29" i="1" s="1"/>
  <c r="R28" i="1"/>
  <c r="X28" i="1" s="1"/>
  <c r="L28" i="1"/>
  <c r="K28" i="1"/>
  <c r="Y28" i="1" s="1"/>
  <c r="Z28" i="1" s="1"/>
  <c r="Y27" i="1"/>
  <c r="Z27" i="1" s="1"/>
  <c r="X27" i="1"/>
  <c r="L27" i="1"/>
  <c r="AA27" i="1" s="1"/>
  <c r="K27" i="1"/>
  <c r="AA26" i="1"/>
  <c r="Y26" i="1"/>
  <c r="Z26" i="1" s="1"/>
  <c r="R26" i="1"/>
  <c r="X26" i="1" s="1"/>
  <c r="L26" i="1"/>
  <c r="AA25" i="1"/>
  <c r="Y25" i="1"/>
  <c r="Z25" i="1" s="1"/>
  <c r="R25" i="1"/>
  <c r="X25" i="1" s="1"/>
  <c r="L25" i="1"/>
  <c r="Y24" i="1"/>
  <c r="Z24" i="1" s="1"/>
  <c r="X24" i="1"/>
  <c r="L24" i="1"/>
  <c r="AA24" i="1" s="1"/>
  <c r="K24" i="1"/>
  <c r="Y23" i="1"/>
  <c r="Z23" i="1" s="1"/>
  <c r="X23" i="1"/>
  <c r="L23" i="1"/>
  <c r="AA23" i="1" s="1"/>
  <c r="K23" i="1"/>
  <c r="Y22" i="1"/>
  <c r="Z22" i="1" s="1"/>
  <c r="X22" i="1"/>
  <c r="L22" i="1"/>
  <c r="AA22" i="1" s="1"/>
  <c r="K22" i="1"/>
  <c r="Y21" i="1"/>
  <c r="Z21" i="1" s="1"/>
  <c r="X21" i="1"/>
  <c r="L21" i="1"/>
  <c r="AA21" i="1" s="1"/>
  <c r="R20" i="1"/>
  <c r="X20" i="1" s="1"/>
  <c r="L20" i="1"/>
  <c r="K20" i="1"/>
  <c r="Y20" i="1" s="1"/>
  <c r="Z20" i="1" s="1"/>
  <c r="Y19" i="1"/>
  <c r="Z19" i="1" s="1"/>
  <c r="X19" i="1"/>
  <c r="L19" i="1"/>
  <c r="AA19" i="1" s="1"/>
  <c r="K19" i="1"/>
  <c r="Y18" i="1"/>
  <c r="Z18" i="1" s="1"/>
  <c r="X18" i="1"/>
  <c r="L18" i="1"/>
  <c r="AA18" i="1" s="1"/>
  <c r="R17" i="1"/>
  <c r="X17" i="1" s="1"/>
  <c r="L17" i="1"/>
  <c r="K17" i="1"/>
  <c r="Y17" i="1" s="1"/>
  <c r="Z17" i="1" s="1"/>
  <c r="Y16" i="1"/>
  <c r="Z16" i="1" s="1"/>
  <c r="X16" i="1"/>
  <c r="L16" i="1"/>
  <c r="AA16" i="1" s="1"/>
  <c r="K15" i="1"/>
  <c r="Y15" i="1" s="1"/>
  <c r="Z15" i="1" s="1"/>
  <c r="K14" i="1"/>
  <c r="Y14" i="1" s="1"/>
  <c r="Z14" i="1" s="1"/>
  <c r="K13" i="1"/>
  <c r="Y13" i="1" s="1"/>
  <c r="Z13" i="1" s="1"/>
  <c r="Y12" i="1"/>
  <c r="Z12" i="1" s="1"/>
  <c r="X12" i="1"/>
  <c r="L12" i="1"/>
  <c r="AA12" i="1" s="1"/>
  <c r="K11" i="1"/>
  <c r="K50" i="1" s="1"/>
  <c r="AA10" i="1"/>
  <c r="Y10" i="1"/>
  <c r="Z10" i="1" s="1"/>
  <c r="R10" i="1"/>
  <c r="L10" i="1"/>
  <c r="AA9" i="1"/>
  <c r="Y9" i="1"/>
  <c r="Z9" i="1" s="1"/>
  <c r="X9" i="1"/>
  <c r="L9" i="1"/>
  <c r="K8" i="1"/>
  <c r="K49" i="1" s="1"/>
  <c r="H8" i="1"/>
  <c r="H49" i="1" s="1"/>
  <c r="AA7" i="1"/>
  <c r="Y7" i="1"/>
  <c r="Z7" i="1" s="1"/>
  <c r="X7" i="1"/>
  <c r="AA6" i="1"/>
  <c r="Y6" i="1"/>
  <c r="Z6" i="1" s="1"/>
  <c r="X6" i="1"/>
  <c r="AA5" i="1"/>
  <c r="Y5" i="1"/>
  <c r="Z5" i="1" s="1"/>
  <c r="X5" i="1"/>
  <c r="AA4" i="1"/>
  <c r="Y4" i="1"/>
  <c r="Z4" i="1" s="1"/>
  <c r="X4" i="1"/>
  <c r="AA3" i="1"/>
  <c r="Y3" i="1"/>
  <c r="Z3" i="1" s="1"/>
  <c r="X3" i="1"/>
  <c r="Y50" i="1" l="1"/>
  <c r="Z50" i="1" s="1"/>
  <c r="X50" i="1"/>
  <c r="R49" i="1"/>
  <c r="X49" i="1" s="1"/>
  <c r="Y49" i="1"/>
  <c r="Z49" i="1" s="1"/>
  <c r="L14" i="1"/>
  <c r="L15" i="1"/>
  <c r="AA15" i="1" s="1"/>
  <c r="L29" i="1"/>
  <c r="L11" i="1"/>
  <c r="X42" i="1"/>
  <c r="R45" i="1"/>
  <c r="H47" i="1"/>
  <c r="L13" i="1"/>
  <c r="L30" i="1"/>
  <c r="AA30" i="1" s="1"/>
  <c r="X13" i="1"/>
  <c r="X14" i="1"/>
  <c r="X15" i="1"/>
  <c r="X29" i="1"/>
  <c r="X30" i="1"/>
  <c r="L8" i="1"/>
  <c r="X10" i="1"/>
  <c r="X11" i="1"/>
  <c r="X8" i="1"/>
  <c r="Y11" i="1"/>
  <c r="Z11" i="1" s="1"/>
  <c r="AA33" i="1"/>
  <c r="Y8" i="1"/>
  <c r="Z8" i="1" s="1"/>
  <c r="AA13" i="1"/>
  <c r="AA14" i="1"/>
  <c r="AA17" i="1"/>
  <c r="AA20" i="1"/>
  <c r="AA28" i="1"/>
  <c r="AA29" i="1"/>
  <c r="L33" i="1"/>
  <c r="AA37" i="1"/>
  <c r="Y42" i="1"/>
  <c r="Z42" i="1" s="1"/>
  <c r="X45" i="1"/>
  <c r="Y45" i="1"/>
  <c r="Z45" i="1" s="1"/>
  <c r="K47" i="1"/>
  <c r="R47" i="1"/>
  <c r="X48" i="1"/>
  <c r="X37" i="1"/>
  <c r="L42" i="1"/>
  <c r="AA42" i="1" s="1"/>
  <c r="AA45" i="1"/>
  <c r="L50" i="1" l="1"/>
  <c r="AA50" i="1" s="1"/>
  <c r="AA11" i="1"/>
  <c r="L49" i="1"/>
  <c r="AA49" i="1" s="1"/>
  <c r="L47" i="1"/>
  <c r="AA47" i="1" s="1"/>
  <c r="AA8" i="1"/>
  <c r="Y47" i="1"/>
  <c r="Z47" i="1" s="1"/>
  <c r="X47" i="1"/>
</calcChain>
</file>

<file path=xl/sharedStrings.xml><?xml version="1.0" encoding="utf-8"?>
<sst xmlns="http://schemas.openxmlformats.org/spreadsheetml/2006/main" count="330" uniqueCount="160">
  <si>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</si>
  <si>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</si>
  <si>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</si>
  <si>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</si>
  <si>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</si>
  <si>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</si>
  <si>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</si>
  <si>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</si>
  <si>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</si>
  <si>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</si>
  <si>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</si>
  <si>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</si>
  <si>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</si>
  <si>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</si>
  <si>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160/1/2019</t>
  </si>
  <si>
    <t>K</t>
  </si>
  <si>
    <t>Powiat Kielecki</t>
  </si>
  <si>
    <t>2604</t>
  </si>
  <si>
    <t>Rozbudowa drogi powiatowej nr 1312T Porąbki - Kakonin - Huta Podłysica - Huta Szklana od km 0+000 do km 5+018 w msc. Porąbki, Kakonin i Bieliny oraz na odcinku od km 10+540 do km 11+377 w msc. Huta Podłysica - Huta Szklana</t>
  </si>
  <si>
    <t>B</t>
  </si>
  <si>
    <t>09.2019 09.2023</t>
  </si>
  <si>
    <t>224/A/2022</t>
  </si>
  <si>
    <t>Rozbudowa drogi powiatowej nr 1276T Jaworznia - Łaziska w trybie zaprojektuj i wybuduj</t>
  </si>
  <si>
    <t>09.2022 12.2024</t>
  </si>
  <si>
    <t>225/A/2022</t>
  </si>
  <si>
    <t xml:space="preserve">Przebudowa dróg powiatowych nr 1357T i nr 1360T w miejscowości Bilcza </t>
  </si>
  <si>
    <t>P</t>
  </si>
  <si>
    <t>06.2022 11.2023</t>
  </si>
  <si>
    <t>243/A/2022</t>
  </si>
  <si>
    <t>Przebudowa  drogi powiatowej nr 1361T w msc. Suków Borki wraz z budową chodnika</t>
  </si>
  <si>
    <t>06.2022 10.2023</t>
  </si>
  <si>
    <t>205/A/2022</t>
  </si>
  <si>
    <t>Powiat Sandomierski</t>
  </si>
  <si>
    <t>Przebudowa drogi powiatowej nr 1719T Koprzywnica - Łążek (ul. 11 Listopada) w miejscowości Koprzywnica etap I od km 0+000 do km 0+360</t>
  </si>
  <si>
    <t>03.2022 02.2024</t>
  </si>
  <si>
    <t>110/A/2023</t>
  </si>
  <si>
    <t>N</t>
  </si>
  <si>
    <t>Powiat Włoszczowski</t>
  </si>
  <si>
    <t>2613</t>
  </si>
  <si>
    <t>Rozbudowa drogi powiatowej nr 1909T (stary numer 0258T) od km 2+166 do km 3+501,89 w miejscowości Wola Świdzińska</t>
  </si>
  <si>
    <t>07.2023 06.2024</t>
  </si>
  <si>
    <t>108/A/2023</t>
  </si>
  <si>
    <t>Rozbudowa drogi powiatowej Nr 1904T (stary numer 0252T) Pilczyca - Januszewice - Komorniki od km 1+230 do km 3+100 w miejscowości Jakubowice</t>
  </si>
  <si>
    <t>135/A/2023</t>
  </si>
  <si>
    <t>Remont drogi powiatowej nr 1709T Sztombergi - Sulisławice w miejscowości Sulisławice od km 2+920 do km 3+430</t>
  </si>
  <si>
    <t>R</t>
  </si>
  <si>
    <t>05.2023 10.2023</t>
  </si>
  <si>
    <t>199/A/2023</t>
  </si>
  <si>
    <t>W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</si>
  <si>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</si>
  <si>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</si>
  <si>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</si>
  <si>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</si>
  <si>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2611</t>
  </si>
  <si>
    <t>Rozbudowa drogi powiatowej nr 1763T (0573T) obejmująca zaprojektowanie (aktualizację dokumentacji) i realizację zadania pn.: "Przebudowa drogi powiatowej nr 0573T Majków - Marcinków - Wąchock"</t>
  </si>
  <si>
    <t>178/A/2023</t>
  </si>
  <si>
    <t>Powiat Staszowski</t>
  </si>
  <si>
    <t>2612</t>
  </si>
  <si>
    <t>Remont odcinka drogi powiatowej nr 1827T (0786T) Jurkowice - Wiśniówka w miejscowości Czajków Południowy, Wola Wiśniowska, Czajków Północny od km 8+794 do km 10+481</t>
  </si>
  <si>
    <t>05.2023 11.2023</t>
  </si>
  <si>
    <t>54/A/2023</t>
  </si>
  <si>
    <t>Remont drogi powiatowej nr 1772T (0564T) przez wieś Mirzec - Malcówki</t>
  </si>
  <si>
    <t>04.2023 11.2023</t>
  </si>
  <si>
    <t>107/A/2023</t>
  </si>
  <si>
    <t>Przebudowa drogi powiatowej nr 1878T (stary numer 0223T) Konieczno - Modrzewie od km 1+415 do km 2+500 w miejscowości Konieczno</t>
  </si>
  <si>
    <t>193/A/2023</t>
  </si>
  <si>
    <t>Przebudowa drogi powiatowej nr 1393T polegająca na budowie chodnika dla pieszych wraz z poszerzeniem jezdni w miejscowości Malmurzyn, gmina Mniów</t>
  </si>
  <si>
    <t>08.2023 07.2024</t>
  </si>
  <si>
    <t>36/A/2023</t>
  </si>
  <si>
    <t>Powiat Pińczowski</t>
  </si>
  <si>
    <t>2608</t>
  </si>
  <si>
    <t>Przebudowa dróg powiatowych nr 1653T Zagórze - Wierzbica - Kije odc. Wierzbica - Kije dł. 990 mb oraz nr 1144T Zawale Niegosławskie - Pawłowice odc. w m. Tur Piaski dł. 465 mb i odc. w m. Pawłowice dł. 534 mb</t>
  </si>
  <si>
    <t>112/A/2023</t>
  </si>
  <si>
    <t>Powiat Buski</t>
  </si>
  <si>
    <t>2601</t>
  </si>
  <si>
    <t>Przebudowa dróg powiatowych w ilości 1,495 km: Nr 1008T Ludwinów - Parchocin - Podwale dł. 500 m, Nr 0145T Pacanów - Niegosławice - Chrzanów dł. 995 m</t>
  </si>
  <si>
    <t>04.2023 12.2023</t>
  </si>
  <si>
    <t>40/A/2023</t>
  </si>
  <si>
    <t xml:space="preserve">Remont dróg powiatowych nr 1655T Czechów - Stawiany - Lipnik odc. Lipnik - Stawiany; nr 1668T Chroberz - Wola Chroberska odc. Chroberz - Wola Chroberska; nr 1666T Zakamień - Bogucice - Chroberz odc. Bogucice - Leszcze (os. Gacki) </t>
  </si>
  <si>
    <t>116/A/2023</t>
  </si>
  <si>
    <t>Powiat Opatowski</t>
  </si>
  <si>
    <t>2606</t>
  </si>
  <si>
    <t>Remont drogi powiatowej nr 1524T Ożarów - Gliniany - Teofilów w m. Ożarów, Gliniany w km 1+075 - 1+810 odc. o dł. 0,735 km</t>
  </si>
  <si>
    <t>177/A/2023</t>
  </si>
  <si>
    <t>Remont odcinka drogi powiatowej nr 1840T (0817T) Tursko Wielkie - Tursko Małe Kolonia w miejscowości Tursko Małe Kolonia od km 2+133 do km 2+753</t>
  </si>
  <si>
    <t>114/A/2023</t>
  </si>
  <si>
    <t>Przebudowa dróg powiatowych w ilości 9,012 km: Nr 0026T Śladków Mały - Palonki - Kargów dł. 3617 m, Nr 0050T Ruczynów - Żerniki Górne dł. 1710 m, Nr 0860T Kargów - Tuczępy - Dobrów - Grzybów dł. 3685 m</t>
  </si>
  <si>
    <t>195/A/2023</t>
  </si>
  <si>
    <t>Rozbudowa skrzyżowania drogi powiatowej nr 1366T ul. Przemysłowa z drogą gminną ul. Białe Zagłębie w Nowinach</t>
  </si>
  <si>
    <t>09.2023 08.2024</t>
  </si>
  <si>
    <t>9/A/2023</t>
  </si>
  <si>
    <t>Powiat Jędrzejowski</t>
  </si>
  <si>
    <t>2602</t>
  </si>
  <si>
    <t>Przebudowa drogi powiatowej nr 1187T Lipie - Cieśle - Leśnica - Małogoszcz od km 11+295 do km 12+295 długości 1000 mb</t>
  </si>
  <si>
    <t>04.2023 09.2023</t>
  </si>
  <si>
    <t>181/A/2023</t>
  </si>
  <si>
    <t>Przebudowa odcinka drogi powiatowej nr 1814T (0035T) Brzeziny - Szydłów - Kotuszów w miejscowości Szydłów ul. Brzezińska od km 2+570 do km 3+565</t>
  </si>
  <si>
    <t>174/A/2023</t>
  </si>
  <si>
    <t>Przebudowa odcinka drogi powiatowej nr 1845T (0822T) Ruszcza - Słupiec w miejscowości Budziska od km 2+015 do km 3+010</t>
  </si>
  <si>
    <t>60/A/2023</t>
  </si>
  <si>
    <t>Powiat Konecki</t>
  </si>
  <si>
    <t>2605</t>
  </si>
  <si>
    <t>Przebudowa drogi powiatowej Nr 0414T Radoszyce - Jacentów w km 3+774 - 4+741 na długości 967 m</t>
  </si>
  <si>
    <t>03.2023 11.2023</t>
  </si>
  <si>
    <t>117/A/2023</t>
  </si>
  <si>
    <t>Przebudowa drogi powiatowej nr 1572T Bidziny - Jasice - Smugi - dr. woj. Nr 755 w miejscowości Bidziny od km 0+870 do km 1+865 polegająca na budowie chodnika na odcinku o długości 0,995 km</t>
  </si>
  <si>
    <t>172/A/2023</t>
  </si>
  <si>
    <t>Przebudowa odcinka drogi powiatowej nr 1828T (0788T) Jurkowice - Witowice w miejscowości Witowice od km 0+434 do km 1+429</t>
  </si>
  <si>
    <t>67/A/2023</t>
  </si>
  <si>
    <t>Rozbudowa drogi powiatowej Nr 0469T Grzymałków - Gliniany Las - Smyków w km 3+473 do km 5+948 - 2,475 km. ETAP II odcinek od km 4+360 do km 5+260</t>
  </si>
  <si>
    <t>59/A/2023</t>
  </si>
  <si>
    <t>Rozbudowa drogi powiatowej Nr 0469T Grzymałków - Gliniany Las - Smyków w km 3+473 do km 5+948 - 2,475 km. ETAP I odcinek od km 3+ 473 do km 4+360</t>
  </si>
  <si>
    <t>201/A/2023</t>
  </si>
  <si>
    <t>Przebudowa drogi powiatowej nr 1275T od km 0+000 do km 0+870 polegająca na budowie chodnika w miejscowości Rykoszyn</t>
  </si>
  <si>
    <t>41/A/2023</t>
  </si>
  <si>
    <t xml:space="preserve">Przebudowa dróg powiatowych o nr 1040T Mozgawa - Koniecmosty - Stary Korczyn na odc. Niegosławice - Nieprowice dł. 270 mb (budowa chodnika) i nr 1266T Chmielnik - Szarbków - Pińczów, odc. ul. Leśna w Pińczowie dł. 476 mb (budowa chodnika)  </t>
  </si>
  <si>
    <t>13/A/2023</t>
  </si>
  <si>
    <t>Przebudowa drogi powiatowej nr 1139T Jaronowice - Skroniów - Dalechowy polegająca na wykonaniu chodnika w m. Skroniów od km 16+030 do km 16+730</t>
  </si>
  <si>
    <t>139/A/2023</t>
  </si>
  <si>
    <t>2609</t>
  </si>
  <si>
    <t>Przebudowa drogi powiatowej nr 1737T ul. Wojska Polskiego w miejscowości Sandomierz od km 0+332 do km 0+757</t>
  </si>
  <si>
    <t>26/A/2023</t>
  </si>
  <si>
    <t>Powiat Skarżyski</t>
  </si>
  <si>
    <t>2610</t>
  </si>
  <si>
    <t>Przebudowa drogi - ul. Towarowej i ul. 1 Maja w granicach istniejącego pasa drogowego w Skarżysku-Kamiennej w ramach zadania pn. "Budowa ronda przy skrzyżowaniu dróg ul. Towarowej z ul. 1 Maja w Skarżysku-Kamiennej"</t>
  </si>
  <si>
    <t>63/A/2023</t>
  </si>
  <si>
    <t>Przebudowa drogi powiatowej Nr 0401T ul. Konecka w Radoszycach na długości 424 mb</t>
  </si>
  <si>
    <t>62/A/2023</t>
  </si>
  <si>
    <t>Przebudowa drogi powiatowej Nr 0401T Stąporków - Smyków - Radoszyce - Włoszczowa w km 41+978 - 42+968 na dł. 990 mb (odc. 1), w km 42+968 - 43,958 na dł. 990 mb (odc. 2) i w km 43+958 - 44+948 na dł. 990 mb (odc. 3)</t>
  </si>
  <si>
    <t>03.2023 10.2023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</si>
  <si>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</si>
  <si>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</si>
  <si>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</si>
  <si>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109/A/2023</t>
  </si>
  <si>
    <t>Rozbudowa ulicy Koniecpolskiej we Włoszczowie stanowiącej odcinek drogi powiatowej nr 1899T (stary numer 0247T) na odcinku od km 5+625 do km 6+465,90</t>
  </si>
  <si>
    <t>55/A/2023</t>
  </si>
  <si>
    <t>Przebudowa drogi powiatowej nr 1793T (0618T) w miejscowości Lipie, ul. Starachowicka oraz rozbudowa drogi powiatowej nr 1788T (0613T) w miejscowości Adamów ul. Szkolna</t>
  </si>
  <si>
    <t>191/A/2023</t>
  </si>
  <si>
    <t>Przebudowa drogi powiatowej ul. Szkolna w miejscowości Chmielnik</t>
  </si>
  <si>
    <t>196/A/2023</t>
  </si>
  <si>
    <t>Przebudowa drogi powiatowej nr 1338T na odcinku od drogi powiatowej nr 1344T do leśniczówki Łuczewnica</t>
  </si>
  <si>
    <t>111/A/2023</t>
  </si>
  <si>
    <t>Przebudowa drogi powiatowej Nr 0051T Kuchary - Szczytniki dł. 1400 m</t>
  </si>
  <si>
    <t>127/A/2023</t>
  </si>
  <si>
    <t>Powiat Ostrowiecki</t>
  </si>
  <si>
    <t>2607</t>
  </si>
  <si>
    <t>Remont drogi powiatowej nr 1631T w miejscowości Antoniów</t>
  </si>
  <si>
    <t>06.2023 05.2024</t>
  </si>
  <si>
    <t>44*</t>
  </si>
  <si>
    <t>132/A/2023</t>
  </si>
  <si>
    <t>Remont drogi powiatowej nr 1522T w miejscowości Podgórze i Wiktoryn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</si>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</sst>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1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9" fontId="3" fillId="2" borderId="0" xfId="2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66" fontId="6" fillId="3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6" fontId="6" fillId="4" borderId="6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166" fontId="8" fillId="2" borderId="6" xfId="1" applyNumberFormat="1" applyFont="1" applyFill="1" applyBorder="1" applyAlignment="1">
      <alignment horizontal="right" vertical="center"/>
    </xf>
    <xf numFmtId="166" fontId="8" fillId="4" borderId="6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 shrinkToFit="1"/>
    </xf>
    <xf numFmtId="16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 shrinkToFit="1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3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8" fillId="0" borderId="0" xfId="3" applyFont="1" applyFill="1" applyAlignment="1">
      <alignment vertical="center"/>
    </xf>
  </cellXfs>
  <cellStyles count="4">
    <cellStyle name="Dziesiętny" xfId="1" builtinId="3"/>
    <cellStyle name="Normalny" xfId="0" builtinId="0"/>
    <cellStyle name="Normalny 3" xfId="3" xr:uid="{3302CB45-D3CC-4A1A-886D-A89537624B8D}"/>
    <cellStyle name="Procentowy" xfId="2" builtinId="5"/>
  </cellStyles>
  <dxfs count="2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EB05-F7BF-4303-8914-469EF8C9BDA6}">
  <sheetPr>
    <tabColor theme="0"/>
    <pageSetUpPr fitToPage="1"/>
  </sheetPr>
  <dimension ref="A1:AA55"/>
  <sheetViews>
    <sheetView showGridLines="0" tabSelected="1" view="pageBreakPreview" topLeftCell="A4" zoomScaleNormal="100" zoomScaleSheetLayoutView="100" workbookViewId="0">
      <selection activeCell="B42" sqref="B42"/>
    </sheetView>
  </sheetViews>
  <sheetFormatPr defaultRowHeight="11.25" x14ac:dyDescent="0.2"/>
  <cols>
    <col min="1" max="1" width="5" style="108" customWidth="1"/>
    <col min="2" max="2" width="12" style="108" customWidth="1"/>
    <col min="3" max="3" width="14" style="108" customWidth="1"/>
    <col min="4" max="4" width="12.5703125" style="108" customWidth="1"/>
    <col min="5" max="5" width="10.7109375" style="108" customWidth="1"/>
    <col min="6" max="6" width="47.140625" style="108" customWidth="1"/>
    <col min="7" max="7" width="8.7109375" style="108" customWidth="1"/>
    <col min="8" max="8" width="13.85546875" style="108" customWidth="1"/>
    <col min="9" max="9" width="15.85546875" style="108" customWidth="1"/>
    <col min="10" max="10" width="13.28515625" style="108" customWidth="1"/>
    <col min="11" max="11" width="13.140625" style="108" customWidth="1"/>
    <col min="12" max="12" width="14.5703125" style="108" customWidth="1"/>
    <col min="13" max="13" width="13.7109375" style="109" customWidth="1"/>
    <col min="14" max="14" width="9.85546875" style="108" customWidth="1"/>
    <col min="15" max="15" width="11.140625" style="108" customWidth="1"/>
    <col min="16" max="16" width="10.7109375" style="108" customWidth="1"/>
    <col min="17" max="19" width="12.85546875" style="108" customWidth="1"/>
    <col min="20" max="23" width="9.85546875" style="108" customWidth="1"/>
    <col min="24" max="24" width="9.140625" style="4"/>
    <col min="25" max="25" width="9.140625" style="5"/>
    <col min="26" max="16384" width="9.140625" style="4"/>
  </cols>
  <sheetData>
    <row r="1" spans="1:27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</row>
    <row r="2" spans="1:27" x14ac:dyDescent="0.2">
      <c r="A2" s="1"/>
      <c r="B2" s="1"/>
      <c r="C2" s="6"/>
      <c r="D2" s="7"/>
      <c r="E2" s="7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</row>
    <row r="3" spans="1:27" ht="45" x14ac:dyDescent="0.2">
      <c r="A3" s="9">
        <v>1</v>
      </c>
      <c r="B3" s="10" t="s">
        <v>14</v>
      </c>
      <c r="C3" s="11" t="s">
        <v>15</v>
      </c>
      <c r="D3" s="12" t="s">
        <v>16</v>
      </c>
      <c r="E3" s="13" t="s">
        <v>17</v>
      </c>
      <c r="F3" s="14" t="s">
        <v>18</v>
      </c>
      <c r="G3" s="9" t="s">
        <v>19</v>
      </c>
      <c r="H3" s="15">
        <v>5.8550000000000004</v>
      </c>
      <c r="I3" s="9" t="s">
        <v>20</v>
      </c>
      <c r="J3" s="16">
        <v>10720000</v>
      </c>
      <c r="K3" s="17">
        <v>5360000</v>
      </c>
      <c r="L3" s="18">
        <v>5360000</v>
      </c>
      <c r="M3" s="19">
        <v>0.5</v>
      </c>
      <c r="N3" s="20">
        <v>0</v>
      </c>
      <c r="O3" s="20">
        <v>50000</v>
      </c>
      <c r="P3" s="20">
        <v>260000</v>
      </c>
      <c r="Q3" s="20">
        <v>2775000</v>
      </c>
      <c r="R3" s="20">
        <v>2275000</v>
      </c>
      <c r="S3" s="21"/>
      <c r="T3" s="21"/>
      <c r="U3" s="21"/>
      <c r="V3" s="21"/>
      <c r="W3" s="21"/>
      <c r="X3" s="4" t="b">
        <f t="shared" ref="X3" si="0">K3=SUM(N3:W3)</f>
        <v>1</v>
      </c>
      <c r="Y3" s="5">
        <f t="shared" ref="Y3:Y50" si="1">ROUND(K3/J3,4)</f>
        <v>0.5</v>
      </c>
      <c r="Z3" s="4" t="b">
        <f t="shared" ref="Z3:Z50" si="2">Y3=M3</f>
        <v>1</v>
      </c>
      <c r="AA3" s="4" t="b">
        <f t="shared" ref="AA3:AA50" si="3">J3=K3+L3</f>
        <v>1</v>
      </c>
    </row>
    <row r="4" spans="1:27" ht="22.5" x14ac:dyDescent="0.2">
      <c r="A4" s="9">
        <v>2</v>
      </c>
      <c r="B4" s="10" t="s">
        <v>21</v>
      </c>
      <c r="C4" s="11" t="s">
        <v>15</v>
      </c>
      <c r="D4" s="22" t="s">
        <v>16</v>
      </c>
      <c r="E4" s="9" t="s">
        <v>17</v>
      </c>
      <c r="F4" s="14" t="s">
        <v>22</v>
      </c>
      <c r="G4" s="23" t="s">
        <v>19</v>
      </c>
      <c r="H4" s="15">
        <v>1.3</v>
      </c>
      <c r="I4" s="9" t="s">
        <v>23</v>
      </c>
      <c r="J4" s="24">
        <v>3500000</v>
      </c>
      <c r="K4" s="17">
        <v>1995000</v>
      </c>
      <c r="L4" s="18">
        <v>1505000</v>
      </c>
      <c r="M4" s="19">
        <v>0.6</v>
      </c>
      <c r="N4" s="25">
        <v>0</v>
      </c>
      <c r="O4" s="25">
        <v>0</v>
      </c>
      <c r="P4" s="25">
        <v>0</v>
      </c>
      <c r="Q4" s="26">
        <v>0</v>
      </c>
      <c r="R4" s="26">
        <v>525000</v>
      </c>
      <c r="S4" s="26">
        <v>1470000</v>
      </c>
      <c r="T4" s="27"/>
      <c r="U4" s="21"/>
      <c r="V4" s="21"/>
      <c r="W4" s="21"/>
      <c r="X4" s="4" t="b">
        <f t="shared" ref="X4:X50" si="4">K4=SUM(N4:W4)</f>
        <v>1</v>
      </c>
      <c r="Y4" s="5">
        <f t="shared" si="1"/>
        <v>0.56999999999999995</v>
      </c>
      <c r="Z4" s="4" t="b">
        <f t="shared" si="2"/>
        <v>0</v>
      </c>
      <c r="AA4" s="4" t="b">
        <f t="shared" si="3"/>
        <v>1</v>
      </c>
    </row>
    <row r="5" spans="1:27" ht="22.5" x14ac:dyDescent="0.2">
      <c r="A5" s="9">
        <v>3</v>
      </c>
      <c r="B5" s="10" t="s">
        <v>24</v>
      </c>
      <c r="C5" s="11" t="s">
        <v>15</v>
      </c>
      <c r="D5" s="22" t="s">
        <v>16</v>
      </c>
      <c r="E5" s="9" t="s">
        <v>17</v>
      </c>
      <c r="F5" s="14" t="s">
        <v>25</v>
      </c>
      <c r="G5" s="23" t="s">
        <v>26</v>
      </c>
      <c r="H5" s="15">
        <v>1.4259999999999999</v>
      </c>
      <c r="I5" s="9" t="s">
        <v>27</v>
      </c>
      <c r="J5" s="24">
        <v>2900000</v>
      </c>
      <c r="K5" s="17">
        <v>1500000</v>
      </c>
      <c r="L5" s="18">
        <v>1400000</v>
      </c>
      <c r="M5" s="19">
        <v>0.6</v>
      </c>
      <c r="N5" s="25">
        <v>0</v>
      </c>
      <c r="O5" s="25">
        <v>0</v>
      </c>
      <c r="P5" s="25">
        <v>0</v>
      </c>
      <c r="Q5" s="26">
        <v>0</v>
      </c>
      <c r="R5" s="26">
        <v>1500000</v>
      </c>
      <c r="S5" s="27"/>
      <c r="T5" s="27"/>
      <c r="U5" s="21"/>
      <c r="V5" s="21"/>
      <c r="W5" s="21"/>
      <c r="X5" s="4" t="b">
        <f t="shared" si="4"/>
        <v>1</v>
      </c>
      <c r="Y5" s="5">
        <f t="shared" si="1"/>
        <v>0.51719999999999999</v>
      </c>
      <c r="Z5" s="4" t="b">
        <f t="shared" si="2"/>
        <v>0</v>
      </c>
      <c r="AA5" s="4" t="b">
        <f t="shared" si="3"/>
        <v>1</v>
      </c>
    </row>
    <row r="6" spans="1:27" ht="22.5" x14ac:dyDescent="0.2">
      <c r="A6" s="9">
        <v>4</v>
      </c>
      <c r="B6" s="10" t="s">
        <v>28</v>
      </c>
      <c r="C6" s="11" t="s">
        <v>15</v>
      </c>
      <c r="D6" s="28" t="s">
        <v>16</v>
      </c>
      <c r="E6" s="9">
        <v>2604000</v>
      </c>
      <c r="F6" s="29" t="s">
        <v>29</v>
      </c>
      <c r="G6" s="30" t="s">
        <v>26</v>
      </c>
      <c r="H6" s="31">
        <v>1.6</v>
      </c>
      <c r="I6" s="32" t="s">
        <v>30</v>
      </c>
      <c r="J6" s="33">
        <v>6046160</v>
      </c>
      <c r="K6" s="17">
        <v>3327696</v>
      </c>
      <c r="L6" s="18">
        <v>2718464</v>
      </c>
      <c r="M6" s="19">
        <v>0.6</v>
      </c>
      <c r="N6" s="25">
        <v>0</v>
      </c>
      <c r="O6" s="25">
        <v>0</v>
      </c>
      <c r="P6" s="25">
        <v>0</v>
      </c>
      <c r="Q6" s="26">
        <v>0</v>
      </c>
      <c r="R6" s="26">
        <v>3327696</v>
      </c>
      <c r="S6" s="27"/>
      <c r="T6" s="27"/>
      <c r="U6" s="21"/>
      <c r="V6" s="21"/>
      <c r="W6" s="21"/>
      <c r="X6" s="4" t="b">
        <f t="shared" si="4"/>
        <v>1</v>
      </c>
      <c r="Y6" s="5">
        <f t="shared" si="1"/>
        <v>0.5504</v>
      </c>
      <c r="Z6" s="4" t="b">
        <f t="shared" si="2"/>
        <v>0</v>
      </c>
      <c r="AA6" s="4" t="b">
        <f t="shared" si="3"/>
        <v>1</v>
      </c>
    </row>
    <row r="7" spans="1:27" ht="33.75" x14ac:dyDescent="0.2">
      <c r="A7" s="9">
        <v>5</v>
      </c>
      <c r="B7" s="10" t="s">
        <v>31</v>
      </c>
      <c r="C7" s="11" t="s">
        <v>15</v>
      </c>
      <c r="D7" s="28" t="s">
        <v>32</v>
      </c>
      <c r="E7" s="9">
        <v>2609000</v>
      </c>
      <c r="F7" s="29" t="s">
        <v>33</v>
      </c>
      <c r="G7" s="30" t="s">
        <v>26</v>
      </c>
      <c r="H7" s="31">
        <v>0.36</v>
      </c>
      <c r="I7" s="32" t="s">
        <v>34</v>
      </c>
      <c r="J7" s="33">
        <v>137847.49</v>
      </c>
      <c r="K7" s="17">
        <v>110277</v>
      </c>
      <c r="L7" s="18">
        <v>27570.49</v>
      </c>
      <c r="M7" s="19">
        <v>0.8</v>
      </c>
      <c r="N7" s="25">
        <v>0</v>
      </c>
      <c r="O7" s="25">
        <v>0</v>
      </c>
      <c r="P7" s="25">
        <v>0</v>
      </c>
      <c r="Q7" s="26">
        <v>110277</v>
      </c>
      <c r="R7" s="26">
        <v>0</v>
      </c>
      <c r="S7" s="21">
        <v>0</v>
      </c>
      <c r="T7" s="27"/>
      <c r="U7" s="21"/>
      <c r="V7" s="21"/>
      <c r="W7" s="21"/>
      <c r="X7" s="4" t="b">
        <f t="shared" si="4"/>
        <v>1</v>
      </c>
      <c r="Y7" s="5">
        <f t="shared" si="1"/>
        <v>0.8</v>
      </c>
      <c r="Z7" s="4" t="b">
        <f t="shared" si="2"/>
        <v>1</v>
      </c>
      <c r="AA7" s="4" t="b">
        <f t="shared" si="3"/>
        <v>1</v>
      </c>
    </row>
    <row r="8" spans="1:27" ht="22.5" x14ac:dyDescent="0.2">
      <c r="A8" s="34">
        <v>6</v>
      </c>
      <c r="B8" s="35" t="s">
        <v>35</v>
      </c>
      <c r="C8" s="36" t="s">
        <v>36</v>
      </c>
      <c r="D8" s="37" t="s">
        <v>37</v>
      </c>
      <c r="E8" s="34" t="s">
        <v>38</v>
      </c>
      <c r="F8" s="38" t="s">
        <v>39</v>
      </c>
      <c r="G8" s="39" t="s">
        <v>19</v>
      </c>
      <c r="H8" s="40">
        <f>3.50189-2.166</f>
        <v>1.33589</v>
      </c>
      <c r="I8" s="41" t="s">
        <v>40</v>
      </c>
      <c r="J8" s="42">
        <v>5968910.6500000004</v>
      </c>
      <c r="K8" s="43">
        <f>ROUNDDOWN(J8*M8,0)</f>
        <v>3581346</v>
      </c>
      <c r="L8" s="44">
        <f t="shared" ref="L8:L37" si="5">J8-K8</f>
        <v>2387564.6500000004</v>
      </c>
      <c r="M8" s="45">
        <v>0.6</v>
      </c>
      <c r="N8" s="46">
        <v>0</v>
      </c>
      <c r="O8" s="46">
        <v>0</v>
      </c>
      <c r="P8" s="46">
        <v>0</v>
      </c>
      <c r="Q8" s="47">
        <v>0</v>
      </c>
      <c r="R8" s="47">
        <v>3581346</v>
      </c>
      <c r="S8" s="27"/>
      <c r="T8" s="27"/>
      <c r="U8" s="21"/>
      <c r="V8" s="21"/>
      <c r="W8" s="21"/>
      <c r="X8" s="4" t="b">
        <f t="shared" si="4"/>
        <v>1</v>
      </c>
      <c r="Y8" s="5">
        <f t="shared" si="1"/>
        <v>0.6</v>
      </c>
      <c r="Z8" s="4" t="b">
        <f t="shared" si="2"/>
        <v>1</v>
      </c>
      <c r="AA8" s="4" t="b">
        <f t="shared" si="3"/>
        <v>1</v>
      </c>
    </row>
    <row r="9" spans="1:27" ht="33.75" x14ac:dyDescent="0.2">
      <c r="A9" s="34">
        <v>7</v>
      </c>
      <c r="B9" s="35" t="s">
        <v>41</v>
      </c>
      <c r="C9" s="36" t="s">
        <v>36</v>
      </c>
      <c r="D9" s="37" t="s">
        <v>37</v>
      </c>
      <c r="E9" s="48" t="s">
        <v>38</v>
      </c>
      <c r="F9" s="49" t="s">
        <v>42</v>
      </c>
      <c r="G9" s="50" t="s">
        <v>19</v>
      </c>
      <c r="H9" s="51">
        <v>1.87</v>
      </c>
      <c r="I9" s="41" t="s">
        <v>40</v>
      </c>
      <c r="J9" s="42">
        <v>7460641.7599999998</v>
      </c>
      <c r="K9" s="43">
        <v>4476385</v>
      </c>
      <c r="L9" s="44">
        <f t="shared" si="5"/>
        <v>2984256.76</v>
      </c>
      <c r="M9" s="45">
        <v>0.6</v>
      </c>
      <c r="N9" s="46">
        <v>0</v>
      </c>
      <c r="O9" s="46">
        <v>0</v>
      </c>
      <c r="P9" s="46">
        <v>0</v>
      </c>
      <c r="Q9" s="47">
        <v>0</v>
      </c>
      <c r="R9" s="47">
        <v>4476385</v>
      </c>
      <c r="S9" s="27"/>
      <c r="T9" s="27"/>
      <c r="U9" s="21"/>
      <c r="V9" s="21"/>
      <c r="W9" s="21"/>
      <c r="X9" s="4" t="b">
        <f t="shared" si="4"/>
        <v>1</v>
      </c>
      <c r="Y9" s="5">
        <f t="shared" si="1"/>
        <v>0.6</v>
      </c>
      <c r="Z9" s="4" t="b">
        <f t="shared" si="2"/>
        <v>1</v>
      </c>
      <c r="AA9" s="4" t="b">
        <f t="shared" si="3"/>
        <v>1</v>
      </c>
    </row>
    <row r="10" spans="1:27" ht="22.5" x14ac:dyDescent="0.2">
      <c r="A10" s="34">
        <v>8</v>
      </c>
      <c r="B10" s="35" t="s">
        <v>43</v>
      </c>
      <c r="C10" s="36" t="s">
        <v>36</v>
      </c>
      <c r="D10" s="37" t="s">
        <v>32</v>
      </c>
      <c r="E10" s="34">
        <v>2609</v>
      </c>
      <c r="F10" s="49" t="s">
        <v>44</v>
      </c>
      <c r="G10" s="50" t="s">
        <v>45</v>
      </c>
      <c r="H10" s="51">
        <v>0.51</v>
      </c>
      <c r="I10" s="41" t="s">
        <v>46</v>
      </c>
      <c r="J10" s="42">
        <v>2370827.8199999998</v>
      </c>
      <c r="K10" s="43">
        <v>1896662</v>
      </c>
      <c r="L10" s="44">
        <f t="shared" si="5"/>
        <v>474165.81999999983</v>
      </c>
      <c r="M10" s="45">
        <v>0.8</v>
      </c>
      <c r="N10" s="46">
        <v>0</v>
      </c>
      <c r="O10" s="46">
        <v>0</v>
      </c>
      <c r="P10" s="46">
        <v>0</v>
      </c>
      <c r="Q10" s="47">
        <v>0</v>
      </c>
      <c r="R10" s="47">
        <f>K10</f>
        <v>1896662</v>
      </c>
      <c r="S10" s="27"/>
      <c r="T10" s="27"/>
      <c r="U10" s="21"/>
      <c r="V10" s="21"/>
      <c r="W10" s="21"/>
      <c r="X10" s="4" t="b">
        <f t="shared" si="4"/>
        <v>1</v>
      </c>
      <c r="Y10" s="5">
        <f t="shared" si="1"/>
        <v>0.8</v>
      </c>
      <c r="Z10" s="4" t="b">
        <f t="shared" si="2"/>
        <v>1</v>
      </c>
      <c r="AA10" s="4" t="b">
        <f t="shared" si="3"/>
        <v>1</v>
      </c>
    </row>
    <row r="11" spans="1:27" ht="22.5" x14ac:dyDescent="0.2">
      <c r="A11" s="9">
        <v>9</v>
      </c>
      <c r="B11" s="10" t="s">
        <v>47</v>
      </c>
      <c r="C11" s="11" t="s">
        <v>48</v>
      </c>
      <c r="D11" s="28" t="s">
        <v>16</v>
      </c>
      <c r="E11" s="9" t="s">
        <v>17</v>
      </c>
      <c r="F11" s="29" t="s">
        <v>49</v>
      </c>
      <c r="G11" s="30" t="s">
        <v>19</v>
      </c>
      <c r="H11" s="31">
        <v>1</v>
      </c>
      <c r="I11" s="32" t="s">
        <v>50</v>
      </c>
      <c r="J11" s="33">
        <v>4022000</v>
      </c>
      <c r="K11" s="17">
        <f>ROUNDDOWN(J11*M11,0)</f>
        <v>2413200</v>
      </c>
      <c r="L11" s="18">
        <f t="shared" si="5"/>
        <v>1608800</v>
      </c>
      <c r="M11" s="19">
        <v>0.6</v>
      </c>
      <c r="N11" s="25">
        <v>0</v>
      </c>
      <c r="O11" s="25">
        <v>0</v>
      </c>
      <c r="P11" s="25">
        <v>0</v>
      </c>
      <c r="Q11" s="26">
        <v>0</v>
      </c>
      <c r="R11" s="26">
        <v>600000</v>
      </c>
      <c r="S11" s="21">
        <v>1813200</v>
      </c>
      <c r="T11" s="27"/>
      <c r="U11" s="21"/>
      <c r="V11" s="21"/>
      <c r="W11" s="21"/>
      <c r="X11" s="4" t="b">
        <f t="shared" si="4"/>
        <v>1</v>
      </c>
      <c r="Y11" s="5">
        <f t="shared" si="1"/>
        <v>0.6</v>
      </c>
      <c r="Z11" s="4" t="b">
        <f t="shared" si="2"/>
        <v>1</v>
      </c>
      <c r="AA11" s="4" t="b">
        <f t="shared" si="3"/>
        <v>1</v>
      </c>
    </row>
    <row r="12" spans="1:27" ht="45" x14ac:dyDescent="0.2">
      <c r="A12" s="9">
        <v>10</v>
      </c>
      <c r="B12" s="10" t="s">
        <v>51</v>
      </c>
      <c r="C12" s="11" t="s">
        <v>48</v>
      </c>
      <c r="D12" s="28" t="s">
        <v>52</v>
      </c>
      <c r="E12" s="52" t="s">
        <v>53</v>
      </c>
      <c r="F12" s="29" t="s">
        <v>54</v>
      </c>
      <c r="G12" s="30" t="s">
        <v>19</v>
      </c>
      <c r="H12" s="31">
        <v>3.67</v>
      </c>
      <c r="I12" s="32" t="s">
        <v>50</v>
      </c>
      <c r="J12" s="33">
        <v>11000000</v>
      </c>
      <c r="K12" s="17">
        <v>7700000</v>
      </c>
      <c r="L12" s="18">
        <f t="shared" si="5"/>
        <v>3300000</v>
      </c>
      <c r="M12" s="19">
        <v>0.7</v>
      </c>
      <c r="N12" s="25">
        <v>0</v>
      </c>
      <c r="O12" s="25">
        <v>0</v>
      </c>
      <c r="P12" s="25">
        <v>0</v>
      </c>
      <c r="Q12" s="26">
        <v>0</v>
      </c>
      <c r="R12" s="26">
        <v>161000</v>
      </c>
      <c r="S12" s="21">
        <v>7538999.9999999991</v>
      </c>
      <c r="T12" s="27"/>
      <c r="U12" s="21"/>
      <c r="V12" s="21"/>
      <c r="W12" s="21"/>
      <c r="X12" s="4" t="b">
        <f t="shared" si="4"/>
        <v>1</v>
      </c>
      <c r="Y12" s="5">
        <f t="shared" si="1"/>
        <v>0.7</v>
      </c>
      <c r="Z12" s="4" t="b">
        <f t="shared" si="2"/>
        <v>1</v>
      </c>
      <c r="AA12" s="4" t="b">
        <f t="shared" si="3"/>
        <v>1</v>
      </c>
    </row>
    <row r="13" spans="1:27" ht="33.75" x14ac:dyDescent="0.2">
      <c r="A13" s="34">
        <v>11</v>
      </c>
      <c r="B13" s="35" t="s">
        <v>55</v>
      </c>
      <c r="C13" s="36" t="s">
        <v>36</v>
      </c>
      <c r="D13" s="37" t="s">
        <v>56</v>
      </c>
      <c r="E13" s="34" t="s">
        <v>57</v>
      </c>
      <c r="F13" s="49" t="s">
        <v>58</v>
      </c>
      <c r="G13" s="50" t="s">
        <v>45</v>
      </c>
      <c r="H13" s="51">
        <v>1.6870000000000001</v>
      </c>
      <c r="I13" s="41" t="s">
        <v>59</v>
      </c>
      <c r="J13" s="42">
        <v>3644298.74</v>
      </c>
      <c r="K13" s="43">
        <f>ROUNDDOWN(J13*M13,0)</f>
        <v>2551009</v>
      </c>
      <c r="L13" s="44">
        <f t="shared" si="5"/>
        <v>1093289.7400000002</v>
      </c>
      <c r="M13" s="45">
        <v>0.7</v>
      </c>
      <c r="N13" s="46">
        <v>0</v>
      </c>
      <c r="O13" s="46">
        <v>0</v>
      </c>
      <c r="P13" s="46">
        <v>0</v>
      </c>
      <c r="Q13" s="47">
        <v>0</v>
      </c>
      <c r="R13" s="47">
        <v>2551009</v>
      </c>
      <c r="S13" s="27"/>
      <c r="T13" s="27"/>
      <c r="U13" s="21"/>
      <c r="V13" s="21"/>
      <c r="W13" s="21"/>
      <c r="X13" s="4" t="b">
        <f t="shared" si="4"/>
        <v>1</v>
      </c>
      <c r="Y13" s="5">
        <f t="shared" si="1"/>
        <v>0.7</v>
      </c>
      <c r="Z13" s="4" t="b">
        <f t="shared" si="2"/>
        <v>1</v>
      </c>
      <c r="AA13" s="4" t="b">
        <f t="shared" si="3"/>
        <v>1</v>
      </c>
    </row>
    <row r="14" spans="1:27" ht="22.5" x14ac:dyDescent="0.2">
      <c r="A14" s="34">
        <v>12</v>
      </c>
      <c r="B14" s="35" t="s">
        <v>60</v>
      </c>
      <c r="C14" s="36" t="s">
        <v>36</v>
      </c>
      <c r="D14" s="37" t="s">
        <v>52</v>
      </c>
      <c r="E14" s="34" t="s">
        <v>53</v>
      </c>
      <c r="F14" s="49" t="s">
        <v>61</v>
      </c>
      <c r="G14" s="50" t="s">
        <v>45</v>
      </c>
      <c r="H14" s="51">
        <v>1.2450000000000001</v>
      </c>
      <c r="I14" s="41" t="s">
        <v>62</v>
      </c>
      <c r="J14" s="42">
        <v>4000000</v>
      </c>
      <c r="K14" s="43">
        <f>ROUNDDOWN(J14*M14,0)</f>
        <v>2800000</v>
      </c>
      <c r="L14" s="44">
        <f t="shared" si="5"/>
        <v>1200000</v>
      </c>
      <c r="M14" s="45">
        <v>0.7</v>
      </c>
      <c r="N14" s="46">
        <v>0</v>
      </c>
      <c r="O14" s="46">
        <v>0</v>
      </c>
      <c r="P14" s="46">
        <v>0</v>
      </c>
      <c r="Q14" s="47">
        <v>0</v>
      </c>
      <c r="R14" s="47">
        <v>2800000</v>
      </c>
      <c r="S14" s="27"/>
      <c r="T14" s="27"/>
      <c r="U14" s="21"/>
      <c r="V14" s="21"/>
      <c r="W14" s="21"/>
      <c r="X14" s="4" t="b">
        <f t="shared" si="4"/>
        <v>1</v>
      </c>
      <c r="Y14" s="5">
        <f t="shared" si="1"/>
        <v>0.7</v>
      </c>
      <c r="Z14" s="4" t="b">
        <f t="shared" si="2"/>
        <v>1</v>
      </c>
      <c r="AA14" s="4" t="b">
        <f t="shared" si="3"/>
        <v>1</v>
      </c>
    </row>
    <row r="15" spans="1:27" ht="33.75" x14ac:dyDescent="0.2">
      <c r="A15" s="34">
        <v>13</v>
      </c>
      <c r="B15" s="35" t="s">
        <v>63</v>
      </c>
      <c r="C15" s="36" t="s">
        <v>36</v>
      </c>
      <c r="D15" s="37" t="s">
        <v>37</v>
      </c>
      <c r="E15" s="34" t="s">
        <v>38</v>
      </c>
      <c r="F15" s="49" t="s">
        <v>64</v>
      </c>
      <c r="G15" s="50" t="s">
        <v>26</v>
      </c>
      <c r="H15" s="51">
        <v>1.085</v>
      </c>
      <c r="I15" s="41" t="s">
        <v>40</v>
      </c>
      <c r="J15" s="42">
        <v>4976478.7300000004</v>
      </c>
      <c r="K15" s="43">
        <f>ROUNDDOWN(J15*M15,0)</f>
        <v>2985887</v>
      </c>
      <c r="L15" s="44">
        <f t="shared" si="5"/>
        <v>1990591.7300000004</v>
      </c>
      <c r="M15" s="45">
        <v>0.6</v>
      </c>
      <c r="N15" s="46">
        <v>0</v>
      </c>
      <c r="O15" s="46">
        <v>0</v>
      </c>
      <c r="P15" s="46">
        <v>0</v>
      </c>
      <c r="Q15" s="47">
        <v>0</v>
      </c>
      <c r="R15" s="47">
        <v>2985887</v>
      </c>
      <c r="S15" s="27"/>
      <c r="T15" s="27"/>
      <c r="U15" s="21"/>
      <c r="V15" s="21"/>
      <c r="W15" s="21"/>
      <c r="X15" s="4" t="b">
        <f t="shared" si="4"/>
        <v>1</v>
      </c>
      <c r="Y15" s="5">
        <f t="shared" si="1"/>
        <v>0.6</v>
      </c>
      <c r="Z15" s="4" t="b">
        <f t="shared" si="2"/>
        <v>1</v>
      </c>
      <c r="AA15" s="4" t="b">
        <f t="shared" si="3"/>
        <v>1</v>
      </c>
    </row>
    <row r="16" spans="1:27" ht="33.75" x14ac:dyDescent="0.2">
      <c r="A16" s="34">
        <v>14</v>
      </c>
      <c r="B16" s="35" t="s">
        <v>65</v>
      </c>
      <c r="C16" s="36" t="s">
        <v>36</v>
      </c>
      <c r="D16" s="37" t="s">
        <v>16</v>
      </c>
      <c r="E16" s="48" t="s">
        <v>17</v>
      </c>
      <c r="F16" s="49" t="s">
        <v>66</v>
      </c>
      <c r="G16" s="50" t="s">
        <v>26</v>
      </c>
      <c r="H16" s="51">
        <v>0.96499999999999997</v>
      </c>
      <c r="I16" s="41" t="s">
        <v>67</v>
      </c>
      <c r="J16" s="42">
        <v>2032890.03</v>
      </c>
      <c r="K16" s="43">
        <v>1219734</v>
      </c>
      <c r="L16" s="44">
        <f t="shared" si="5"/>
        <v>813156.03</v>
      </c>
      <c r="M16" s="45">
        <v>0.6</v>
      </c>
      <c r="N16" s="46">
        <v>0</v>
      </c>
      <c r="O16" s="46">
        <v>0</v>
      </c>
      <c r="P16" s="46">
        <v>0</v>
      </c>
      <c r="Q16" s="47">
        <v>0</v>
      </c>
      <c r="R16" s="47">
        <v>1219734</v>
      </c>
      <c r="S16" s="27"/>
      <c r="T16" s="27"/>
      <c r="U16" s="21"/>
      <c r="V16" s="21"/>
      <c r="W16" s="21"/>
      <c r="X16" s="4" t="b">
        <f t="shared" si="4"/>
        <v>1</v>
      </c>
      <c r="Y16" s="5">
        <f t="shared" si="1"/>
        <v>0.6</v>
      </c>
      <c r="Z16" s="4" t="b">
        <f t="shared" si="2"/>
        <v>1</v>
      </c>
      <c r="AA16" s="4" t="b">
        <f t="shared" si="3"/>
        <v>1</v>
      </c>
    </row>
    <row r="17" spans="1:27" ht="45" x14ac:dyDescent="0.2">
      <c r="A17" s="34">
        <v>15</v>
      </c>
      <c r="B17" s="35" t="s">
        <v>68</v>
      </c>
      <c r="C17" s="36" t="s">
        <v>36</v>
      </c>
      <c r="D17" s="37" t="s">
        <v>69</v>
      </c>
      <c r="E17" s="34" t="s">
        <v>70</v>
      </c>
      <c r="F17" s="49" t="s">
        <v>71</v>
      </c>
      <c r="G17" s="50" t="s">
        <v>26</v>
      </c>
      <c r="H17" s="51">
        <v>1.9890000000000001</v>
      </c>
      <c r="I17" s="41" t="s">
        <v>62</v>
      </c>
      <c r="J17" s="42">
        <v>2049996.48</v>
      </c>
      <c r="K17" s="43">
        <f>ROUNDDOWN(J17*M17,0)</f>
        <v>1229997</v>
      </c>
      <c r="L17" s="44">
        <f t="shared" si="5"/>
        <v>819999.48</v>
      </c>
      <c r="M17" s="45">
        <v>0.6</v>
      </c>
      <c r="N17" s="46">
        <v>0</v>
      </c>
      <c r="O17" s="46">
        <v>0</v>
      </c>
      <c r="P17" s="46">
        <v>0</v>
      </c>
      <c r="Q17" s="47">
        <v>0</v>
      </c>
      <c r="R17" s="47">
        <f>K17</f>
        <v>1229997</v>
      </c>
      <c r="S17" s="27"/>
      <c r="T17" s="27"/>
      <c r="U17" s="21"/>
      <c r="V17" s="21"/>
      <c r="W17" s="21"/>
      <c r="X17" s="4" t="b">
        <f t="shared" si="4"/>
        <v>1</v>
      </c>
      <c r="Y17" s="5">
        <f t="shared" si="1"/>
        <v>0.6</v>
      </c>
      <c r="Z17" s="4" t="b">
        <f t="shared" si="2"/>
        <v>1</v>
      </c>
      <c r="AA17" s="4" t="b">
        <f t="shared" si="3"/>
        <v>1</v>
      </c>
    </row>
    <row r="18" spans="1:27" ht="33.75" x14ac:dyDescent="0.2">
      <c r="A18" s="34">
        <v>16</v>
      </c>
      <c r="B18" s="35" t="s">
        <v>72</v>
      </c>
      <c r="C18" s="36" t="s">
        <v>36</v>
      </c>
      <c r="D18" s="37" t="s">
        <v>73</v>
      </c>
      <c r="E18" s="48" t="s">
        <v>74</v>
      </c>
      <c r="F18" s="38" t="s">
        <v>75</v>
      </c>
      <c r="G18" s="39" t="s">
        <v>26</v>
      </c>
      <c r="H18" s="40">
        <v>1.4950000000000001</v>
      </c>
      <c r="I18" s="53" t="s">
        <v>76</v>
      </c>
      <c r="J18" s="42">
        <v>1515401.81</v>
      </c>
      <c r="K18" s="43">
        <v>909241</v>
      </c>
      <c r="L18" s="44">
        <f t="shared" si="5"/>
        <v>606160.81000000006</v>
      </c>
      <c r="M18" s="45">
        <v>0.6</v>
      </c>
      <c r="N18" s="46">
        <v>0</v>
      </c>
      <c r="O18" s="46">
        <v>0</v>
      </c>
      <c r="P18" s="46">
        <v>0</v>
      </c>
      <c r="Q18" s="47">
        <v>0</v>
      </c>
      <c r="R18" s="47">
        <v>909241</v>
      </c>
      <c r="S18" s="27"/>
      <c r="T18" s="27"/>
      <c r="U18" s="21"/>
      <c r="V18" s="21"/>
      <c r="W18" s="21"/>
      <c r="X18" s="4" t="b">
        <f t="shared" si="4"/>
        <v>1</v>
      </c>
      <c r="Y18" s="5">
        <f t="shared" si="1"/>
        <v>0.6</v>
      </c>
      <c r="Z18" s="4" t="b">
        <f t="shared" si="2"/>
        <v>1</v>
      </c>
      <c r="AA18" s="4" t="b">
        <f t="shared" si="3"/>
        <v>1</v>
      </c>
    </row>
    <row r="19" spans="1:27" ht="48" customHeight="1" x14ac:dyDescent="0.2">
      <c r="A19" s="34">
        <v>17</v>
      </c>
      <c r="B19" s="35" t="s">
        <v>77</v>
      </c>
      <c r="C19" s="36" t="s">
        <v>36</v>
      </c>
      <c r="D19" s="37" t="s">
        <v>69</v>
      </c>
      <c r="E19" s="34" t="s">
        <v>70</v>
      </c>
      <c r="F19" s="49" t="s">
        <v>78</v>
      </c>
      <c r="G19" s="50" t="s">
        <v>45</v>
      </c>
      <c r="H19" s="40">
        <v>5.0780000000000003</v>
      </c>
      <c r="I19" s="41" t="s">
        <v>62</v>
      </c>
      <c r="J19" s="42">
        <v>4740005.2</v>
      </c>
      <c r="K19" s="43">
        <f>ROUNDDOWN(J19*M19,0)</f>
        <v>2844003</v>
      </c>
      <c r="L19" s="44">
        <f t="shared" si="5"/>
        <v>1896002.2000000002</v>
      </c>
      <c r="M19" s="45">
        <v>0.6</v>
      </c>
      <c r="N19" s="46">
        <v>0</v>
      </c>
      <c r="O19" s="46">
        <v>0</v>
      </c>
      <c r="P19" s="46">
        <v>0</v>
      </c>
      <c r="Q19" s="47">
        <v>0</v>
      </c>
      <c r="R19" s="47">
        <v>2844003</v>
      </c>
      <c r="S19" s="27"/>
      <c r="T19" s="27"/>
      <c r="U19" s="21"/>
      <c r="V19" s="21"/>
      <c r="W19" s="21"/>
      <c r="X19" s="4" t="b">
        <f t="shared" si="4"/>
        <v>1</v>
      </c>
      <c r="Y19" s="5">
        <f t="shared" si="1"/>
        <v>0.6</v>
      </c>
      <c r="Z19" s="4" t="b">
        <f t="shared" si="2"/>
        <v>1</v>
      </c>
      <c r="AA19" s="4" t="b">
        <f t="shared" si="3"/>
        <v>1</v>
      </c>
    </row>
    <row r="20" spans="1:27" ht="22.5" x14ac:dyDescent="0.2">
      <c r="A20" s="34">
        <v>18</v>
      </c>
      <c r="B20" s="35" t="s">
        <v>79</v>
      </c>
      <c r="C20" s="36" t="s">
        <v>36</v>
      </c>
      <c r="D20" s="37" t="s">
        <v>80</v>
      </c>
      <c r="E20" s="34" t="s">
        <v>81</v>
      </c>
      <c r="F20" s="49" t="s">
        <v>82</v>
      </c>
      <c r="G20" s="50" t="s">
        <v>45</v>
      </c>
      <c r="H20" s="51">
        <v>0.73499999999999999</v>
      </c>
      <c r="I20" s="41" t="s">
        <v>46</v>
      </c>
      <c r="J20" s="42">
        <v>840588.78</v>
      </c>
      <c r="K20" s="43">
        <f>ROUNDDOWN(J20*M20,0)</f>
        <v>420294</v>
      </c>
      <c r="L20" s="44">
        <f t="shared" si="5"/>
        <v>420294.78</v>
      </c>
      <c r="M20" s="45">
        <v>0.5</v>
      </c>
      <c r="N20" s="46">
        <v>0</v>
      </c>
      <c r="O20" s="46">
        <v>0</v>
      </c>
      <c r="P20" s="46">
        <v>0</v>
      </c>
      <c r="Q20" s="47">
        <v>0</v>
      </c>
      <c r="R20" s="47">
        <f>K20</f>
        <v>420294</v>
      </c>
      <c r="S20" s="27"/>
      <c r="T20" s="27"/>
      <c r="U20" s="21"/>
      <c r="V20" s="21"/>
      <c r="W20" s="21"/>
      <c r="X20" s="4" t="b">
        <f t="shared" si="4"/>
        <v>1</v>
      </c>
      <c r="Y20" s="5">
        <f t="shared" si="1"/>
        <v>0.5</v>
      </c>
      <c r="Z20" s="4" t="b">
        <f t="shared" si="2"/>
        <v>1</v>
      </c>
      <c r="AA20" s="4" t="b">
        <f t="shared" si="3"/>
        <v>1</v>
      </c>
    </row>
    <row r="21" spans="1:27" ht="33.75" x14ac:dyDescent="0.2">
      <c r="A21" s="34">
        <v>19</v>
      </c>
      <c r="B21" s="35" t="s">
        <v>83</v>
      </c>
      <c r="C21" s="36" t="s">
        <v>36</v>
      </c>
      <c r="D21" s="37" t="s">
        <v>56</v>
      </c>
      <c r="E21" s="48" t="s">
        <v>57</v>
      </c>
      <c r="F21" s="49" t="s">
        <v>84</v>
      </c>
      <c r="G21" s="50" t="s">
        <v>45</v>
      </c>
      <c r="H21" s="51">
        <v>0.62</v>
      </c>
      <c r="I21" s="41" t="s">
        <v>59</v>
      </c>
      <c r="J21" s="42">
        <v>364153.8</v>
      </c>
      <c r="K21" s="43">
        <v>254907</v>
      </c>
      <c r="L21" s="44">
        <f t="shared" si="5"/>
        <v>109246.79999999999</v>
      </c>
      <c r="M21" s="45">
        <v>0.7</v>
      </c>
      <c r="N21" s="46">
        <v>0</v>
      </c>
      <c r="O21" s="46">
        <v>0</v>
      </c>
      <c r="P21" s="46">
        <v>0</v>
      </c>
      <c r="Q21" s="47">
        <v>0</v>
      </c>
      <c r="R21" s="47">
        <v>254907</v>
      </c>
      <c r="S21" s="27"/>
      <c r="T21" s="27"/>
      <c r="U21" s="21"/>
      <c r="V21" s="21"/>
      <c r="W21" s="21"/>
      <c r="X21" s="4" t="b">
        <f t="shared" si="4"/>
        <v>1</v>
      </c>
      <c r="Y21" s="5">
        <f t="shared" si="1"/>
        <v>0.7</v>
      </c>
      <c r="Z21" s="4" t="b">
        <f t="shared" si="2"/>
        <v>1</v>
      </c>
      <c r="AA21" s="4" t="b">
        <f t="shared" si="3"/>
        <v>1</v>
      </c>
    </row>
    <row r="22" spans="1:27" ht="45" x14ac:dyDescent="0.2">
      <c r="A22" s="34">
        <v>20</v>
      </c>
      <c r="B22" s="35" t="s">
        <v>85</v>
      </c>
      <c r="C22" s="36" t="s">
        <v>36</v>
      </c>
      <c r="D22" s="37" t="s">
        <v>73</v>
      </c>
      <c r="E22" s="34" t="s">
        <v>74</v>
      </c>
      <c r="F22" s="49" t="s">
        <v>86</v>
      </c>
      <c r="G22" s="50" t="s">
        <v>26</v>
      </c>
      <c r="H22" s="51">
        <v>9.0120000000000005</v>
      </c>
      <c r="I22" s="41" t="s">
        <v>76</v>
      </c>
      <c r="J22" s="42">
        <v>12813228.52</v>
      </c>
      <c r="K22" s="43">
        <f>ROUNDDOWN(J22*M22,0)</f>
        <v>7687937</v>
      </c>
      <c r="L22" s="44">
        <f t="shared" si="5"/>
        <v>5125291.5199999996</v>
      </c>
      <c r="M22" s="45">
        <v>0.6</v>
      </c>
      <c r="N22" s="46">
        <v>0</v>
      </c>
      <c r="O22" s="46">
        <v>0</v>
      </c>
      <c r="P22" s="46">
        <v>0</v>
      </c>
      <c r="Q22" s="47">
        <v>0</v>
      </c>
      <c r="R22" s="47">
        <v>7687937</v>
      </c>
      <c r="S22" s="27"/>
      <c r="T22" s="27"/>
      <c r="U22" s="21"/>
      <c r="V22" s="21"/>
      <c r="W22" s="21"/>
      <c r="X22" s="4" t="b">
        <f t="shared" si="4"/>
        <v>1</v>
      </c>
      <c r="Y22" s="5">
        <f t="shared" si="1"/>
        <v>0.6</v>
      </c>
      <c r="Z22" s="4" t="b">
        <f t="shared" si="2"/>
        <v>1</v>
      </c>
      <c r="AA22" s="4" t="b">
        <f t="shared" si="3"/>
        <v>1</v>
      </c>
    </row>
    <row r="23" spans="1:27" ht="22.5" x14ac:dyDescent="0.2">
      <c r="A23" s="34">
        <v>21</v>
      </c>
      <c r="B23" s="35" t="s">
        <v>87</v>
      </c>
      <c r="C23" s="36" t="s">
        <v>36</v>
      </c>
      <c r="D23" s="37" t="s">
        <v>16</v>
      </c>
      <c r="E23" s="34" t="s">
        <v>17</v>
      </c>
      <c r="F23" s="49" t="s">
        <v>88</v>
      </c>
      <c r="G23" s="50" t="s">
        <v>19</v>
      </c>
      <c r="H23" s="51">
        <v>9.4E-2</v>
      </c>
      <c r="I23" s="41" t="s">
        <v>89</v>
      </c>
      <c r="J23" s="42">
        <v>2236220.63</v>
      </c>
      <c r="K23" s="43">
        <f>ROUNDDOWN(J23*M23,0)</f>
        <v>1341732</v>
      </c>
      <c r="L23" s="44">
        <f t="shared" si="5"/>
        <v>894488.62999999989</v>
      </c>
      <c r="M23" s="45">
        <v>0.6</v>
      </c>
      <c r="N23" s="46">
        <v>0</v>
      </c>
      <c r="O23" s="46">
        <v>0</v>
      </c>
      <c r="P23" s="46">
        <v>0</v>
      </c>
      <c r="Q23" s="47">
        <v>0</v>
      </c>
      <c r="R23" s="47">
        <v>1341732</v>
      </c>
      <c r="S23" s="27"/>
      <c r="T23" s="27"/>
      <c r="U23" s="21"/>
      <c r="V23" s="21"/>
      <c r="W23" s="21"/>
      <c r="X23" s="4" t="b">
        <f t="shared" si="4"/>
        <v>1</v>
      </c>
      <c r="Y23" s="5">
        <f t="shared" si="1"/>
        <v>0.6</v>
      </c>
      <c r="Z23" s="4" t="b">
        <f t="shared" si="2"/>
        <v>1</v>
      </c>
      <c r="AA23" s="4" t="b">
        <f t="shared" si="3"/>
        <v>1</v>
      </c>
    </row>
    <row r="24" spans="1:27" ht="22.5" x14ac:dyDescent="0.2">
      <c r="A24" s="34">
        <v>22</v>
      </c>
      <c r="B24" s="35" t="s">
        <v>90</v>
      </c>
      <c r="C24" s="36" t="s">
        <v>36</v>
      </c>
      <c r="D24" s="37" t="s">
        <v>91</v>
      </c>
      <c r="E24" s="34" t="s">
        <v>92</v>
      </c>
      <c r="F24" s="49" t="s">
        <v>93</v>
      </c>
      <c r="G24" s="50" t="s">
        <v>26</v>
      </c>
      <c r="H24" s="51">
        <v>1</v>
      </c>
      <c r="I24" s="41" t="s">
        <v>94</v>
      </c>
      <c r="J24" s="42">
        <v>1091606.05</v>
      </c>
      <c r="K24" s="43">
        <f>ROUNDDOWN(J24*M24,0)</f>
        <v>764124</v>
      </c>
      <c r="L24" s="44">
        <f t="shared" si="5"/>
        <v>327482.05000000005</v>
      </c>
      <c r="M24" s="45">
        <v>0.7</v>
      </c>
      <c r="N24" s="46">
        <v>0</v>
      </c>
      <c r="O24" s="46">
        <v>0</v>
      </c>
      <c r="P24" s="46">
        <v>0</v>
      </c>
      <c r="Q24" s="47">
        <v>0</v>
      </c>
      <c r="R24" s="47">
        <v>764124</v>
      </c>
      <c r="S24" s="27"/>
      <c r="T24" s="27"/>
      <c r="U24" s="21"/>
      <c r="V24" s="21"/>
      <c r="W24" s="21"/>
      <c r="X24" s="4" t="b">
        <f t="shared" si="4"/>
        <v>1</v>
      </c>
      <c r="Y24" s="5">
        <f t="shared" si="1"/>
        <v>0.7</v>
      </c>
      <c r="Z24" s="4" t="b">
        <f t="shared" si="2"/>
        <v>1</v>
      </c>
      <c r="AA24" s="4" t="b">
        <f t="shared" si="3"/>
        <v>1</v>
      </c>
    </row>
    <row r="25" spans="1:27" ht="33.75" x14ac:dyDescent="0.2">
      <c r="A25" s="34">
        <v>23</v>
      </c>
      <c r="B25" s="35" t="s">
        <v>95</v>
      </c>
      <c r="C25" s="36" t="s">
        <v>36</v>
      </c>
      <c r="D25" s="37" t="s">
        <v>56</v>
      </c>
      <c r="E25" s="48">
        <v>2612</v>
      </c>
      <c r="F25" s="49" t="s">
        <v>96</v>
      </c>
      <c r="G25" s="50" t="s">
        <v>26</v>
      </c>
      <c r="H25" s="51">
        <v>0.995</v>
      </c>
      <c r="I25" s="41" t="s">
        <v>59</v>
      </c>
      <c r="J25" s="42">
        <v>1141168.79</v>
      </c>
      <c r="K25" s="43">
        <v>798818</v>
      </c>
      <c r="L25" s="44">
        <f t="shared" si="5"/>
        <v>342350.79000000004</v>
      </c>
      <c r="M25" s="45">
        <v>0.7</v>
      </c>
      <c r="N25" s="46">
        <v>0</v>
      </c>
      <c r="O25" s="46">
        <v>0</v>
      </c>
      <c r="P25" s="46">
        <v>0</v>
      </c>
      <c r="Q25" s="47">
        <v>0</v>
      </c>
      <c r="R25" s="47">
        <f>K25</f>
        <v>798818</v>
      </c>
      <c r="S25" s="27"/>
      <c r="T25" s="27"/>
      <c r="U25" s="21"/>
      <c r="V25" s="21"/>
      <c r="W25" s="21"/>
      <c r="X25" s="4" t="b">
        <f t="shared" si="4"/>
        <v>1</v>
      </c>
      <c r="Y25" s="5">
        <f t="shared" si="1"/>
        <v>0.7</v>
      </c>
      <c r="Z25" s="4" t="b">
        <f t="shared" si="2"/>
        <v>1</v>
      </c>
      <c r="AA25" s="4" t="b">
        <f t="shared" si="3"/>
        <v>1</v>
      </c>
    </row>
    <row r="26" spans="1:27" ht="33.75" x14ac:dyDescent="0.2">
      <c r="A26" s="34">
        <v>24</v>
      </c>
      <c r="B26" s="35" t="s">
        <v>97</v>
      </c>
      <c r="C26" s="36" t="s">
        <v>36</v>
      </c>
      <c r="D26" s="37" t="s">
        <v>56</v>
      </c>
      <c r="E26" s="48">
        <v>2612</v>
      </c>
      <c r="F26" s="49" t="s">
        <v>98</v>
      </c>
      <c r="G26" s="50" t="s">
        <v>26</v>
      </c>
      <c r="H26" s="51">
        <v>0.995</v>
      </c>
      <c r="I26" s="41" t="s">
        <v>59</v>
      </c>
      <c r="J26" s="42">
        <v>1420253.33</v>
      </c>
      <c r="K26" s="43">
        <v>994177</v>
      </c>
      <c r="L26" s="44">
        <f t="shared" si="5"/>
        <v>426076.33000000007</v>
      </c>
      <c r="M26" s="45">
        <v>0.7</v>
      </c>
      <c r="N26" s="46">
        <v>0</v>
      </c>
      <c r="O26" s="46">
        <v>0</v>
      </c>
      <c r="P26" s="46">
        <v>0</v>
      </c>
      <c r="Q26" s="47">
        <v>0</v>
      </c>
      <c r="R26" s="47">
        <f>K26</f>
        <v>994177</v>
      </c>
      <c r="S26" s="27"/>
      <c r="T26" s="27"/>
      <c r="U26" s="21"/>
      <c r="V26" s="21"/>
      <c r="W26" s="21"/>
      <c r="X26" s="4" t="b">
        <f t="shared" si="4"/>
        <v>1</v>
      </c>
      <c r="Y26" s="5">
        <f t="shared" si="1"/>
        <v>0.7</v>
      </c>
      <c r="Z26" s="4" t="b">
        <f t="shared" si="2"/>
        <v>1</v>
      </c>
      <c r="AA26" s="4" t="b">
        <f t="shared" si="3"/>
        <v>1</v>
      </c>
    </row>
    <row r="27" spans="1:27" ht="22.5" x14ac:dyDescent="0.2">
      <c r="A27" s="34">
        <v>25</v>
      </c>
      <c r="B27" s="35" t="s">
        <v>99</v>
      </c>
      <c r="C27" s="36" t="s">
        <v>36</v>
      </c>
      <c r="D27" s="37" t="s">
        <v>100</v>
      </c>
      <c r="E27" s="34" t="s">
        <v>101</v>
      </c>
      <c r="F27" s="49" t="s">
        <v>102</v>
      </c>
      <c r="G27" s="50" t="s">
        <v>26</v>
      </c>
      <c r="H27" s="51">
        <v>0.96699999999999997</v>
      </c>
      <c r="I27" s="41" t="s">
        <v>103</v>
      </c>
      <c r="J27" s="42">
        <v>1129171</v>
      </c>
      <c r="K27" s="43">
        <f>ROUNDDOWN(J27*M27,0)</f>
        <v>564585</v>
      </c>
      <c r="L27" s="44">
        <f t="shared" si="5"/>
        <v>564586</v>
      </c>
      <c r="M27" s="45">
        <v>0.5</v>
      </c>
      <c r="N27" s="46">
        <v>0</v>
      </c>
      <c r="O27" s="46">
        <v>0</v>
      </c>
      <c r="P27" s="46">
        <v>0</v>
      </c>
      <c r="Q27" s="47">
        <v>0</v>
      </c>
      <c r="R27" s="47">
        <v>564585</v>
      </c>
      <c r="S27" s="27"/>
      <c r="T27" s="27"/>
      <c r="U27" s="21"/>
      <c r="V27" s="21"/>
      <c r="W27" s="21"/>
      <c r="X27" s="4" t="b">
        <f t="shared" si="4"/>
        <v>1</v>
      </c>
      <c r="Y27" s="5">
        <f t="shared" si="1"/>
        <v>0.5</v>
      </c>
      <c r="Z27" s="4" t="b">
        <f t="shared" si="2"/>
        <v>1</v>
      </c>
      <c r="AA27" s="4" t="b">
        <f t="shared" si="3"/>
        <v>1</v>
      </c>
    </row>
    <row r="28" spans="1:27" ht="39" customHeight="1" x14ac:dyDescent="0.2">
      <c r="A28" s="34">
        <v>26</v>
      </c>
      <c r="B28" s="35" t="s">
        <v>104</v>
      </c>
      <c r="C28" s="36" t="s">
        <v>36</v>
      </c>
      <c r="D28" s="37" t="s">
        <v>80</v>
      </c>
      <c r="E28" s="34" t="s">
        <v>81</v>
      </c>
      <c r="F28" s="49" t="s">
        <v>105</v>
      </c>
      <c r="G28" s="50" t="s">
        <v>26</v>
      </c>
      <c r="H28" s="51">
        <v>0.995</v>
      </c>
      <c r="I28" s="41" t="s">
        <v>46</v>
      </c>
      <c r="J28" s="42">
        <v>1970720.7</v>
      </c>
      <c r="K28" s="43">
        <f>ROUNDDOWN(J28*M28,0)</f>
        <v>985360</v>
      </c>
      <c r="L28" s="44">
        <f t="shared" si="5"/>
        <v>985360.7</v>
      </c>
      <c r="M28" s="45">
        <v>0.5</v>
      </c>
      <c r="N28" s="46">
        <v>0</v>
      </c>
      <c r="O28" s="46">
        <v>0</v>
      </c>
      <c r="P28" s="46">
        <v>0</v>
      </c>
      <c r="Q28" s="47">
        <v>0</v>
      </c>
      <c r="R28" s="47">
        <f>K28</f>
        <v>985360</v>
      </c>
      <c r="S28" s="27"/>
      <c r="T28" s="27"/>
      <c r="U28" s="21"/>
      <c r="V28" s="21"/>
      <c r="W28" s="21"/>
      <c r="X28" s="4" t="b">
        <f t="shared" si="4"/>
        <v>1</v>
      </c>
      <c r="Y28" s="5">
        <f t="shared" si="1"/>
        <v>0.5</v>
      </c>
      <c r="Z28" s="4" t="b">
        <f t="shared" si="2"/>
        <v>1</v>
      </c>
      <c r="AA28" s="4" t="b">
        <f t="shared" si="3"/>
        <v>1</v>
      </c>
    </row>
    <row r="29" spans="1:27" ht="33.75" x14ac:dyDescent="0.2">
      <c r="A29" s="34">
        <v>27</v>
      </c>
      <c r="B29" s="35" t="s">
        <v>106</v>
      </c>
      <c r="C29" s="36" t="s">
        <v>36</v>
      </c>
      <c r="D29" s="37" t="s">
        <v>56</v>
      </c>
      <c r="E29" s="34" t="s">
        <v>57</v>
      </c>
      <c r="F29" s="49" t="s">
        <v>107</v>
      </c>
      <c r="G29" s="50" t="s">
        <v>26</v>
      </c>
      <c r="H29" s="51">
        <v>0.995</v>
      </c>
      <c r="I29" s="41" t="s">
        <v>59</v>
      </c>
      <c r="J29" s="42">
        <v>1527819.9</v>
      </c>
      <c r="K29" s="43">
        <f>ROUNDDOWN(J29*M29,0)</f>
        <v>1069473</v>
      </c>
      <c r="L29" s="44">
        <f t="shared" si="5"/>
        <v>458346.89999999991</v>
      </c>
      <c r="M29" s="45">
        <v>0.7</v>
      </c>
      <c r="N29" s="46">
        <v>0</v>
      </c>
      <c r="O29" s="46">
        <v>0</v>
      </c>
      <c r="P29" s="46">
        <v>0</v>
      </c>
      <c r="Q29" s="47">
        <v>0</v>
      </c>
      <c r="R29" s="47">
        <v>1069473</v>
      </c>
      <c r="S29" s="27"/>
      <c r="T29" s="27"/>
      <c r="U29" s="21"/>
      <c r="V29" s="21"/>
      <c r="W29" s="21"/>
      <c r="X29" s="4" t="b">
        <f t="shared" si="4"/>
        <v>1</v>
      </c>
      <c r="Y29" s="5">
        <f t="shared" si="1"/>
        <v>0.7</v>
      </c>
      <c r="Z29" s="4" t="b">
        <f t="shared" si="2"/>
        <v>1</v>
      </c>
      <c r="AA29" s="4" t="b">
        <f t="shared" si="3"/>
        <v>1</v>
      </c>
    </row>
    <row r="30" spans="1:27" ht="33.75" x14ac:dyDescent="0.2">
      <c r="A30" s="34">
        <v>28</v>
      </c>
      <c r="B30" s="35" t="s">
        <v>108</v>
      </c>
      <c r="C30" s="36" t="s">
        <v>36</v>
      </c>
      <c r="D30" s="37" t="s">
        <v>100</v>
      </c>
      <c r="E30" s="34" t="s">
        <v>101</v>
      </c>
      <c r="F30" s="49" t="s">
        <v>109</v>
      </c>
      <c r="G30" s="50" t="s">
        <v>19</v>
      </c>
      <c r="H30" s="51">
        <v>0.9</v>
      </c>
      <c r="I30" s="41" t="s">
        <v>103</v>
      </c>
      <c r="J30" s="42">
        <v>3081610</v>
      </c>
      <c r="K30" s="43">
        <f>ROUNDDOWN(J30*M30,0)</f>
        <v>1540805</v>
      </c>
      <c r="L30" s="44">
        <f t="shared" si="5"/>
        <v>1540805</v>
      </c>
      <c r="M30" s="45">
        <v>0.5</v>
      </c>
      <c r="N30" s="46">
        <v>0</v>
      </c>
      <c r="O30" s="46">
        <v>0</v>
      </c>
      <c r="P30" s="46">
        <v>0</v>
      </c>
      <c r="Q30" s="47">
        <v>0</v>
      </c>
      <c r="R30" s="47">
        <v>1540805</v>
      </c>
      <c r="S30" s="27"/>
      <c r="T30" s="27"/>
      <c r="U30" s="21"/>
      <c r="V30" s="21"/>
      <c r="W30" s="21"/>
      <c r="X30" s="4" t="b">
        <f t="shared" si="4"/>
        <v>1</v>
      </c>
      <c r="Y30" s="5">
        <f t="shared" si="1"/>
        <v>0.5</v>
      </c>
      <c r="Z30" s="4" t="b">
        <f t="shared" si="2"/>
        <v>1</v>
      </c>
      <c r="AA30" s="4" t="b">
        <f t="shared" si="3"/>
        <v>1</v>
      </c>
    </row>
    <row r="31" spans="1:27" ht="33.75" x14ac:dyDescent="0.2">
      <c r="A31" s="34">
        <v>29</v>
      </c>
      <c r="B31" s="35" t="s">
        <v>110</v>
      </c>
      <c r="C31" s="36" t="s">
        <v>36</v>
      </c>
      <c r="D31" s="37" t="s">
        <v>100</v>
      </c>
      <c r="E31" s="48" t="s">
        <v>101</v>
      </c>
      <c r="F31" s="49" t="s">
        <v>111</v>
      </c>
      <c r="G31" s="50" t="s">
        <v>19</v>
      </c>
      <c r="H31" s="51">
        <v>0.88700000000000001</v>
      </c>
      <c r="I31" s="41" t="s">
        <v>103</v>
      </c>
      <c r="J31" s="42">
        <v>2631927</v>
      </c>
      <c r="K31" s="43">
        <v>1315963</v>
      </c>
      <c r="L31" s="44">
        <f t="shared" si="5"/>
        <v>1315964</v>
      </c>
      <c r="M31" s="45">
        <v>0.5</v>
      </c>
      <c r="N31" s="46">
        <v>0</v>
      </c>
      <c r="O31" s="46">
        <v>0</v>
      </c>
      <c r="P31" s="46">
        <v>0</v>
      </c>
      <c r="Q31" s="47">
        <v>0</v>
      </c>
      <c r="R31" s="47">
        <v>1315963</v>
      </c>
      <c r="S31" s="27"/>
      <c r="T31" s="27"/>
      <c r="U31" s="21"/>
      <c r="V31" s="21"/>
      <c r="W31" s="21"/>
      <c r="X31" s="4" t="b">
        <f t="shared" si="4"/>
        <v>1</v>
      </c>
      <c r="Y31" s="5">
        <f t="shared" si="1"/>
        <v>0.5</v>
      </c>
      <c r="Z31" s="4" t="b">
        <f t="shared" si="2"/>
        <v>1</v>
      </c>
      <c r="AA31" s="4" t="b">
        <f t="shared" si="3"/>
        <v>1</v>
      </c>
    </row>
    <row r="32" spans="1:27" ht="27.75" customHeight="1" x14ac:dyDescent="0.2">
      <c r="A32" s="34">
        <v>30</v>
      </c>
      <c r="B32" s="35" t="s">
        <v>112</v>
      </c>
      <c r="C32" s="36" t="s">
        <v>36</v>
      </c>
      <c r="D32" s="37" t="s">
        <v>16</v>
      </c>
      <c r="E32" s="48" t="s">
        <v>17</v>
      </c>
      <c r="F32" s="49" t="s">
        <v>113</v>
      </c>
      <c r="G32" s="50" t="s">
        <v>26</v>
      </c>
      <c r="H32" s="51">
        <v>0.87</v>
      </c>
      <c r="I32" s="41" t="s">
        <v>46</v>
      </c>
      <c r="J32" s="42">
        <v>836676.5</v>
      </c>
      <c r="K32" s="43">
        <v>502005</v>
      </c>
      <c r="L32" s="44">
        <f t="shared" si="5"/>
        <v>334671.5</v>
      </c>
      <c r="M32" s="45">
        <v>0.6</v>
      </c>
      <c r="N32" s="46">
        <v>0</v>
      </c>
      <c r="O32" s="46">
        <v>0</v>
      </c>
      <c r="P32" s="46">
        <v>0</v>
      </c>
      <c r="Q32" s="47">
        <v>0</v>
      </c>
      <c r="R32" s="47">
        <v>502005</v>
      </c>
      <c r="S32" s="27"/>
      <c r="T32" s="27"/>
      <c r="U32" s="21"/>
      <c r="V32" s="21"/>
      <c r="W32" s="21"/>
      <c r="X32" s="4" t="b">
        <f t="shared" si="4"/>
        <v>1</v>
      </c>
      <c r="Y32" s="5">
        <f t="shared" si="1"/>
        <v>0.6</v>
      </c>
      <c r="Z32" s="4" t="b">
        <f t="shared" si="2"/>
        <v>1</v>
      </c>
      <c r="AA32" s="4" t="b">
        <f t="shared" si="3"/>
        <v>1</v>
      </c>
    </row>
    <row r="33" spans="1:27" ht="56.25" x14ac:dyDescent="0.2">
      <c r="A33" s="34">
        <v>31</v>
      </c>
      <c r="B33" s="35" t="s">
        <v>114</v>
      </c>
      <c r="C33" s="36" t="s">
        <v>36</v>
      </c>
      <c r="D33" s="37" t="s">
        <v>69</v>
      </c>
      <c r="E33" s="34" t="s">
        <v>70</v>
      </c>
      <c r="F33" s="49" t="s">
        <v>115</v>
      </c>
      <c r="G33" s="50" t="s">
        <v>26</v>
      </c>
      <c r="H33" s="51">
        <v>0.746</v>
      </c>
      <c r="I33" s="41" t="s">
        <v>62</v>
      </c>
      <c r="J33" s="42">
        <v>785999.76</v>
      </c>
      <c r="K33" s="43">
        <f>ROUNDDOWN(J33*M33,0)</f>
        <v>471599</v>
      </c>
      <c r="L33" s="44">
        <f t="shared" si="5"/>
        <v>314400.76</v>
      </c>
      <c r="M33" s="45">
        <v>0.6</v>
      </c>
      <c r="N33" s="46">
        <v>0</v>
      </c>
      <c r="O33" s="46">
        <v>0</v>
      </c>
      <c r="P33" s="46">
        <v>0</v>
      </c>
      <c r="Q33" s="47">
        <v>0</v>
      </c>
      <c r="R33" s="47">
        <f>K33</f>
        <v>471599</v>
      </c>
      <c r="S33" s="27"/>
      <c r="T33" s="27"/>
      <c r="U33" s="21"/>
      <c r="V33" s="21"/>
      <c r="W33" s="21"/>
      <c r="X33" s="4" t="b">
        <f t="shared" si="4"/>
        <v>1</v>
      </c>
      <c r="Y33" s="5">
        <f t="shared" si="1"/>
        <v>0.6</v>
      </c>
      <c r="Z33" s="4" t="b">
        <f t="shared" si="2"/>
        <v>1</v>
      </c>
      <c r="AA33" s="4" t="b">
        <f t="shared" si="3"/>
        <v>1</v>
      </c>
    </row>
    <row r="34" spans="1:27" ht="33.75" x14ac:dyDescent="0.2">
      <c r="A34" s="34">
        <v>32</v>
      </c>
      <c r="B34" s="35" t="s">
        <v>116</v>
      </c>
      <c r="C34" s="36" t="s">
        <v>36</v>
      </c>
      <c r="D34" s="37" t="s">
        <v>91</v>
      </c>
      <c r="E34" s="34" t="s">
        <v>92</v>
      </c>
      <c r="F34" s="49" t="s">
        <v>117</v>
      </c>
      <c r="G34" s="50" t="s">
        <v>26</v>
      </c>
      <c r="H34" s="51">
        <v>0.7</v>
      </c>
      <c r="I34" s="41" t="s">
        <v>94</v>
      </c>
      <c r="J34" s="42">
        <v>1054429.07</v>
      </c>
      <c r="K34" s="43">
        <f>ROUNDDOWN(J34*M34,0)</f>
        <v>738100</v>
      </c>
      <c r="L34" s="44">
        <f t="shared" si="5"/>
        <v>316329.07000000007</v>
      </c>
      <c r="M34" s="45">
        <v>0.7</v>
      </c>
      <c r="N34" s="46">
        <v>0</v>
      </c>
      <c r="O34" s="46">
        <v>0</v>
      </c>
      <c r="P34" s="46">
        <v>0</v>
      </c>
      <c r="Q34" s="47">
        <v>0</v>
      </c>
      <c r="R34" s="47">
        <v>738100</v>
      </c>
      <c r="S34" s="27"/>
      <c r="T34" s="27"/>
      <c r="U34" s="21"/>
      <c r="V34" s="21"/>
      <c r="W34" s="21"/>
      <c r="X34" s="4" t="b">
        <f t="shared" si="4"/>
        <v>1</v>
      </c>
      <c r="Y34" s="5">
        <f t="shared" si="1"/>
        <v>0.7</v>
      </c>
      <c r="Z34" s="4" t="b">
        <f t="shared" si="2"/>
        <v>1</v>
      </c>
      <c r="AA34" s="4" t="b">
        <f t="shared" si="3"/>
        <v>1</v>
      </c>
    </row>
    <row r="35" spans="1:27" ht="22.5" x14ac:dyDescent="0.2">
      <c r="A35" s="34">
        <v>33</v>
      </c>
      <c r="B35" s="35" t="s">
        <v>118</v>
      </c>
      <c r="C35" s="36" t="s">
        <v>36</v>
      </c>
      <c r="D35" s="37" t="s">
        <v>32</v>
      </c>
      <c r="E35" s="34" t="s">
        <v>119</v>
      </c>
      <c r="F35" s="49" t="s">
        <v>120</v>
      </c>
      <c r="G35" s="50" t="s">
        <v>26</v>
      </c>
      <c r="H35" s="51">
        <v>0.42499999999999999</v>
      </c>
      <c r="I35" s="41" t="s">
        <v>46</v>
      </c>
      <c r="J35" s="42">
        <v>1424698.25</v>
      </c>
      <c r="K35" s="43">
        <f>ROUNDDOWN(J35*M35,0)</f>
        <v>1139758</v>
      </c>
      <c r="L35" s="44">
        <f t="shared" si="5"/>
        <v>284940.25</v>
      </c>
      <c r="M35" s="45">
        <v>0.8</v>
      </c>
      <c r="N35" s="46">
        <v>0</v>
      </c>
      <c r="O35" s="46">
        <v>0</v>
      </c>
      <c r="P35" s="46">
        <v>0</v>
      </c>
      <c r="Q35" s="47">
        <v>0</v>
      </c>
      <c r="R35" s="47">
        <v>1139758</v>
      </c>
      <c r="S35" s="27"/>
      <c r="T35" s="27"/>
      <c r="U35" s="21"/>
      <c r="V35" s="21"/>
      <c r="W35" s="21"/>
      <c r="X35" s="4" t="b">
        <f t="shared" si="4"/>
        <v>1</v>
      </c>
      <c r="Y35" s="5">
        <f t="shared" si="1"/>
        <v>0.8</v>
      </c>
      <c r="Z35" s="4" t="b">
        <f t="shared" si="2"/>
        <v>1</v>
      </c>
      <c r="AA35" s="4" t="b">
        <f t="shared" si="3"/>
        <v>1</v>
      </c>
    </row>
    <row r="36" spans="1:27" ht="45" x14ac:dyDescent="0.2">
      <c r="A36" s="34">
        <v>34</v>
      </c>
      <c r="B36" s="35" t="s">
        <v>121</v>
      </c>
      <c r="C36" s="36" t="s">
        <v>36</v>
      </c>
      <c r="D36" s="37" t="s">
        <v>122</v>
      </c>
      <c r="E36" s="34" t="s">
        <v>123</v>
      </c>
      <c r="F36" s="49" t="s">
        <v>124</v>
      </c>
      <c r="G36" s="50" t="s">
        <v>26</v>
      </c>
      <c r="H36" s="51">
        <v>0.33400000000000002</v>
      </c>
      <c r="I36" s="41" t="s">
        <v>103</v>
      </c>
      <c r="J36" s="42">
        <v>3036065.36</v>
      </c>
      <c r="K36" s="43">
        <f>ROUNDDOWN(J36*M36,0)</f>
        <v>1518032</v>
      </c>
      <c r="L36" s="44">
        <f t="shared" si="5"/>
        <v>1518033.3599999999</v>
      </c>
      <c r="M36" s="45">
        <v>0.5</v>
      </c>
      <c r="N36" s="46">
        <v>0</v>
      </c>
      <c r="O36" s="46">
        <v>0</v>
      </c>
      <c r="P36" s="46">
        <v>0</v>
      </c>
      <c r="Q36" s="47">
        <v>0</v>
      </c>
      <c r="R36" s="47">
        <v>1518032</v>
      </c>
      <c r="S36" s="27"/>
      <c r="T36" s="27"/>
      <c r="U36" s="21"/>
      <c r="V36" s="21"/>
      <c r="W36" s="21"/>
      <c r="X36" s="4" t="b">
        <f t="shared" si="4"/>
        <v>1</v>
      </c>
      <c r="Y36" s="5">
        <f t="shared" si="1"/>
        <v>0.5</v>
      </c>
      <c r="Z36" s="4" t="b">
        <f t="shared" si="2"/>
        <v>1</v>
      </c>
      <c r="AA36" s="4" t="b">
        <f t="shared" si="3"/>
        <v>1</v>
      </c>
    </row>
    <row r="37" spans="1:27" ht="22.5" x14ac:dyDescent="0.2">
      <c r="A37" s="34">
        <v>35</v>
      </c>
      <c r="B37" s="35" t="s">
        <v>125</v>
      </c>
      <c r="C37" s="36" t="s">
        <v>36</v>
      </c>
      <c r="D37" s="37" t="s">
        <v>100</v>
      </c>
      <c r="E37" s="48">
        <v>2605</v>
      </c>
      <c r="F37" s="49" t="s">
        <v>126</v>
      </c>
      <c r="G37" s="50" t="s">
        <v>26</v>
      </c>
      <c r="H37" s="51">
        <v>0.42399999999999999</v>
      </c>
      <c r="I37" s="41" t="s">
        <v>103</v>
      </c>
      <c r="J37" s="42">
        <v>1036718</v>
      </c>
      <c r="K37" s="43">
        <f>J37*M37</f>
        <v>518359</v>
      </c>
      <c r="L37" s="44">
        <f t="shared" si="5"/>
        <v>518359</v>
      </c>
      <c r="M37" s="45">
        <v>0.5</v>
      </c>
      <c r="N37" s="46">
        <v>0</v>
      </c>
      <c r="O37" s="46">
        <v>0</v>
      </c>
      <c r="P37" s="46">
        <v>0</v>
      </c>
      <c r="Q37" s="47">
        <v>0</v>
      </c>
      <c r="R37" s="47">
        <f>K37</f>
        <v>518359</v>
      </c>
      <c r="S37" s="27"/>
      <c r="T37" s="27"/>
      <c r="U37" s="21"/>
      <c r="V37" s="21"/>
      <c r="W37" s="21"/>
      <c r="X37" s="4" t="b">
        <f t="shared" si="4"/>
        <v>1</v>
      </c>
      <c r="Y37" s="5">
        <f t="shared" si="1"/>
        <v>0.5</v>
      </c>
      <c r="Z37" s="4" t="b">
        <f t="shared" si="2"/>
        <v>1</v>
      </c>
      <c r="AA37" s="4" t="b">
        <f t="shared" si="3"/>
        <v>1</v>
      </c>
    </row>
    <row r="38" spans="1:27" ht="45" x14ac:dyDescent="0.2">
      <c r="A38" s="34">
        <v>36</v>
      </c>
      <c r="B38" s="35" t="s">
        <v>127</v>
      </c>
      <c r="C38" s="36" t="s">
        <v>36</v>
      </c>
      <c r="D38" s="37" t="s">
        <v>100</v>
      </c>
      <c r="E38" s="48" t="s">
        <v>101</v>
      </c>
      <c r="F38" s="49" t="s">
        <v>128</v>
      </c>
      <c r="G38" s="50" t="s">
        <v>26</v>
      </c>
      <c r="H38" s="51">
        <v>2.97</v>
      </c>
      <c r="I38" s="41" t="s">
        <v>129</v>
      </c>
      <c r="J38" s="42">
        <v>4052201</v>
      </c>
      <c r="K38" s="43">
        <v>2026100</v>
      </c>
      <c r="L38" s="44">
        <v>2026101</v>
      </c>
      <c r="M38" s="45">
        <v>0.5</v>
      </c>
      <c r="N38" s="46">
        <v>0</v>
      </c>
      <c r="O38" s="46">
        <v>0</v>
      </c>
      <c r="P38" s="46">
        <v>0</v>
      </c>
      <c r="Q38" s="47">
        <v>0</v>
      </c>
      <c r="R38" s="47">
        <v>2026100</v>
      </c>
      <c r="S38" s="27"/>
      <c r="T38" s="27"/>
      <c r="U38" s="21"/>
      <c r="V38" s="21"/>
      <c r="W38" s="21"/>
      <c r="X38" s="4" t="b">
        <f t="shared" si="4"/>
        <v>1</v>
      </c>
      <c r="Y38" s="5">
        <f t="shared" si="1"/>
        <v>0.5</v>
      </c>
      <c r="Z38" s="4" t="b">
        <f t="shared" si="2"/>
        <v>1</v>
      </c>
      <c r="AA38" s="4" t="b">
        <f t="shared" si="3"/>
        <v>1</v>
      </c>
    </row>
    <row r="39" spans="1:27" ht="45" x14ac:dyDescent="0.2">
      <c r="A39" s="9">
        <v>37</v>
      </c>
      <c r="B39" s="10" t="s">
        <v>130</v>
      </c>
      <c r="C39" s="11" t="s">
        <v>48</v>
      </c>
      <c r="D39" s="28" t="s">
        <v>16</v>
      </c>
      <c r="E39" s="52">
        <v>2604</v>
      </c>
      <c r="F39" s="29" t="s">
        <v>131</v>
      </c>
      <c r="G39" s="30" t="s">
        <v>19</v>
      </c>
      <c r="H39" s="31">
        <v>1.8169999999999999</v>
      </c>
      <c r="I39" s="32" t="s">
        <v>132</v>
      </c>
      <c r="J39" s="33">
        <v>11452160.710000001</v>
      </c>
      <c r="K39" s="17">
        <v>6871296</v>
      </c>
      <c r="L39" s="18">
        <f>J39-K39</f>
        <v>4580864.7100000009</v>
      </c>
      <c r="M39" s="19">
        <v>0.6</v>
      </c>
      <c r="N39" s="25">
        <v>0</v>
      </c>
      <c r="O39" s="25">
        <v>0</v>
      </c>
      <c r="P39" s="25">
        <v>0</v>
      </c>
      <c r="Q39" s="26">
        <v>0</v>
      </c>
      <c r="R39" s="26">
        <v>3000000</v>
      </c>
      <c r="S39" s="21">
        <v>3871296</v>
      </c>
      <c r="T39" s="27"/>
      <c r="U39" s="21"/>
      <c r="V39" s="21"/>
      <c r="W39" s="21"/>
      <c r="X39" s="4" t="b">
        <f t="shared" si="4"/>
        <v>1</v>
      </c>
      <c r="Y39" s="5">
        <f t="shared" si="1"/>
        <v>0.6</v>
      </c>
      <c r="Z39" s="4" t="b">
        <f t="shared" si="2"/>
        <v>1</v>
      </c>
      <c r="AA39" s="4" t="b">
        <f t="shared" si="3"/>
        <v>1</v>
      </c>
    </row>
    <row r="40" spans="1:27" ht="33.75" x14ac:dyDescent="0.2">
      <c r="A40" s="34">
        <v>38</v>
      </c>
      <c r="B40" s="35" t="s">
        <v>133</v>
      </c>
      <c r="C40" s="36" t="s">
        <v>36</v>
      </c>
      <c r="D40" s="37" t="s">
        <v>37</v>
      </c>
      <c r="E40" s="34" t="s">
        <v>38</v>
      </c>
      <c r="F40" s="49" t="s">
        <v>134</v>
      </c>
      <c r="G40" s="50" t="s">
        <v>19</v>
      </c>
      <c r="H40" s="51">
        <v>0.84099999999999997</v>
      </c>
      <c r="I40" s="41" t="s">
        <v>40</v>
      </c>
      <c r="J40" s="42">
        <v>5074803.1399999997</v>
      </c>
      <c r="K40" s="43">
        <f>ROUNDDOWN(J40*M40,0)</f>
        <v>3044881</v>
      </c>
      <c r="L40" s="44">
        <f>J40-K40</f>
        <v>2029922.1399999997</v>
      </c>
      <c r="M40" s="45">
        <v>0.6</v>
      </c>
      <c r="N40" s="46">
        <v>0</v>
      </c>
      <c r="O40" s="46">
        <v>0</v>
      </c>
      <c r="P40" s="46">
        <v>0</v>
      </c>
      <c r="Q40" s="47">
        <v>0</v>
      </c>
      <c r="R40" s="47">
        <v>3044881</v>
      </c>
      <c r="S40" s="21"/>
      <c r="T40" s="27"/>
      <c r="U40" s="21"/>
      <c r="V40" s="21"/>
      <c r="W40" s="21"/>
      <c r="X40" s="4" t="b">
        <f t="shared" si="4"/>
        <v>1</v>
      </c>
      <c r="Y40" s="5">
        <f t="shared" si="1"/>
        <v>0.6</v>
      </c>
      <c r="Z40" s="4" t="b">
        <f t="shared" si="2"/>
        <v>1</v>
      </c>
      <c r="AA40" s="4" t="b">
        <f t="shared" si="3"/>
        <v>1</v>
      </c>
    </row>
    <row r="41" spans="1:27" ht="45" x14ac:dyDescent="0.2">
      <c r="A41" s="9">
        <v>39</v>
      </c>
      <c r="B41" s="10" t="s">
        <v>135</v>
      </c>
      <c r="C41" s="11" t="s">
        <v>48</v>
      </c>
      <c r="D41" s="28" t="s">
        <v>52</v>
      </c>
      <c r="E41" s="52">
        <v>2611</v>
      </c>
      <c r="F41" s="29" t="s">
        <v>136</v>
      </c>
      <c r="G41" s="30" t="s">
        <v>26</v>
      </c>
      <c r="H41" s="31">
        <v>2.0699999999999998</v>
      </c>
      <c r="I41" s="32" t="s">
        <v>50</v>
      </c>
      <c r="J41" s="33">
        <v>7900000</v>
      </c>
      <c r="K41" s="17">
        <v>5530000</v>
      </c>
      <c r="L41" s="18">
        <v>2370000</v>
      </c>
      <c r="M41" s="19">
        <v>0.7</v>
      </c>
      <c r="N41" s="25">
        <v>0</v>
      </c>
      <c r="O41" s="25">
        <v>0</v>
      </c>
      <c r="P41" s="25">
        <v>0</v>
      </c>
      <c r="Q41" s="26">
        <v>0</v>
      </c>
      <c r="R41" s="26">
        <v>210000</v>
      </c>
      <c r="S41" s="21">
        <v>5320000</v>
      </c>
      <c r="T41" s="27"/>
      <c r="U41" s="21"/>
      <c r="V41" s="21"/>
      <c r="W41" s="21"/>
      <c r="X41" s="4" t="b">
        <f t="shared" si="4"/>
        <v>1</v>
      </c>
      <c r="Y41" s="5">
        <f t="shared" si="1"/>
        <v>0.7</v>
      </c>
      <c r="Z41" s="4" t="b">
        <f t="shared" si="2"/>
        <v>1</v>
      </c>
      <c r="AA41" s="4" t="b">
        <f t="shared" si="3"/>
        <v>1</v>
      </c>
    </row>
    <row r="42" spans="1:27" ht="22.5" x14ac:dyDescent="0.2">
      <c r="A42" s="34">
        <v>40</v>
      </c>
      <c r="B42" s="35" t="s">
        <v>137</v>
      </c>
      <c r="C42" s="36" t="s">
        <v>36</v>
      </c>
      <c r="D42" s="37" t="s">
        <v>16</v>
      </c>
      <c r="E42" s="48" t="s">
        <v>17</v>
      </c>
      <c r="F42" s="49" t="s">
        <v>138</v>
      </c>
      <c r="G42" s="50" t="s">
        <v>26</v>
      </c>
      <c r="H42" s="51">
        <v>0.371</v>
      </c>
      <c r="I42" s="41" t="s">
        <v>40</v>
      </c>
      <c r="J42" s="42">
        <v>2849271.51</v>
      </c>
      <c r="K42" s="43">
        <f>1709562</f>
        <v>1709562</v>
      </c>
      <c r="L42" s="44">
        <f>J42-K42</f>
        <v>1139709.5099999998</v>
      </c>
      <c r="M42" s="45">
        <v>0.6</v>
      </c>
      <c r="N42" s="46">
        <v>0</v>
      </c>
      <c r="O42" s="46">
        <v>0</v>
      </c>
      <c r="P42" s="46">
        <v>0</v>
      </c>
      <c r="Q42" s="47">
        <v>0</v>
      </c>
      <c r="R42" s="47">
        <f>K42</f>
        <v>1709562</v>
      </c>
      <c r="S42" s="27"/>
      <c r="T42" s="27"/>
      <c r="U42" s="27"/>
      <c r="V42" s="27"/>
      <c r="W42" s="27"/>
      <c r="X42" s="4" t="b">
        <f t="shared" si="4"/>
        <v>1</v>
      </c>
      <c r="Y42" s="5">
        <f t="shared" si="1"/>
        <v>0.6</v>
      </c>
      <c r="Z42" s="4" t="b">
        <f t="shared" si="2"/>
        <v>1</v>
      </c>
      <c r="AA42" s="4" t="b">
        <f t="shared" si="3"/>
        <v>1</v>
      </c>
    </row>
    <row r="43" spans="1:27" ht="22.5" x14ac:dyDescent="0.2">
      <c r="A43" s="54">
        <v>41</v>
      </c>
      <c r="B43" s="35" t="s">
        <v>139</v>
      </c>
      <c r="C43" s="36" t="s">
        <v>36</v>
      </c>
      <c r="D43" s="37" t="s">
        <v>16</v>
      </c>
      <c r="E43" s="48">
        <v>2604</v>
      </c>
      <c r="F43" s="49" t="s">
        <v>140</v>
      </c>
      <c r="G43" s="50" t="s">
        <v>26</v>
      </c>
      <c r="H43" s="51">
        <v>0.997</v>
      </c>
      <c r="I43" s="41" t="s">
        <v>59</v>
      </c>
      <c r="J43" s="42">
        <v>1183184.8400000001</v>
      </c>
      <c r="K43" s="43">
        <v>709910</v>
      </c>
      <c r="L43" s="44">
        <f>J43-K43</f>
        <v>473274.84000000008</v>
      </c>
      <c r="M43" s="45">
        <v>0.6</v>
      </c>
      <c r="N43" s="46">
        <v>0</v>
      </c>
      <c r="O43" s="46">
        <v>0</v>
      </c>
      <c r="P43" s="46">
        <v>0</v>
      </c>
      <c r="Q43" s="47">
        <v>0</v>
      </c>
      <c r="R43" s="47">
        <f>K43</f>
        <v>709910</v>
      </c>
      <c r="S43" s="27"/>
      <c r="T43" s="27"/>
      <c r="U43" s="27"/>
      <c r="V43" s="27"/>
      <c r="W43" s="27"/>
      <c r="X43" s="4" t="b">
        <f t="shared" ref="X43:X46" si="6">K43=SUM(N43:W43)</f>
        <v>1</v>
      </c>
      <c r="Y43" s="5">
        <f t="shared" si="1"/>
        <v>0.6</v>
      </c>
      <c r="Z43" s="4" t="b">
        <f t="shared" si="2"/>
        <v>1</v>
      </c>
      <c r="AA43" s="4" t="b">
        <f t="shared" si="3"/>
        <v>1</v>
      </c>
    </row>
    <row r="44" spans="1:27" ht="22.5" x14ac:dyDescent="0.2">
      <c r="A44" s="54">
        <v>42</v>
      </c>
      <c r="B44" s="55" t="s">
        <v>141</v>
      </c>
      <c r="C44" s="56" t="s">
        <v>36</v>
      </c>
      <c r="D44" s="57" t="s">
        <v>73</v>
      </c>
      <c r="E44" s="58" t="s">
        <v>74</v>
      </c>
      <c r="F44" s="59" t="s">
        <v>142</v>
      </c>
      <c r="G44" s="60" t="s">
        <v>26</v>
      </c>
      <c r="H44" s="61">
        <v>1.4</v>
      </c>
      <c r="I44" s="62" t="s">
        <v>76</v>
      </c>
      <c r="J44" s="63">
        <v>1700833.15</v>
      </c>
      <c r="K44" s="64">
        <v>1020499</v>
      </c>
      <c r="L44" s="65">
        <f>J44-K44</f>
        <v>680334.14999999991</v>
      </c>
      <c r="M44" s="66">
        <v>0.6</v>
      </c>
      <c r="N44" s="67">
        <v>0</v>
      </c>
      <c r="O44" s="67">
        <v>0</v>
      </c>
      <c r="P44" s="67">
        <v>0</v>
      </c>
      <c r="Q44" s="68">
        <v>0</v>
      </c>
      <c r="R44" s="68">
        <f>K44</f>
        <v>1020499</v>
      </c>
      <c r="S44" s="27"/>
      <c r="T44" s="27"/>
      <c r="U44" s="27"/>
      <c r="V44" s="27"/>
      <c r="W44" s="27"/>
      <c r="X44" s="4" t="b">
        <f t="shared" si="6"/>
        <v>1</v>
      </c>
      <c r="Y44" s="5">
        <f t="shared" si="1"/>
        <v>0.6</v>
      </c>
      <c r="Z44" s="4" t="b">
        <f t="shared" si="2"/>
        <v>1</v>
      </c>
      <c r="AA44" s="4" t="b">
        <f t="shared" si="3"/>
        <v>1</v>
      </c>
    </row>
    <row r="45" spans="1:27" ht="22.5" x14ac:dyDescent="0.2">
      <c r="A45" s="54">
        <v>43</v>
      </c>
      <c r="B45" s="69" t="s">
        <v>143</v>
      </c>
      <c r="C45" s="70" t="s">
        <v>36</v>
      </c>
      <c r="D45" s="71" t="s">
        <v>144</v>
      </c>
      <c r="E45" s="72" t="s">
        <v>145</v>
      </c>
      <c r="F45" s="73" t="s">
        <v>146</v>
      </c>
      <c r="G45" s="74" t="s">
        <v>45</v>
      </c>
      <c r="H45" s="61">
        <v>1.829</v>
      </c>
      <c r="I45" s="75" t="s">
        <v>147</v>
      </c>
      <c r="J45" s="76">
        <v>3017016.07</v>
      </c>
      <c r="K45" s="64">
        <f>1810209</f>
        <v>1810209</v>
      </c>
      <c r="L45" s="77">
        <f>J45-K45</f>
        <v>1206807.0699999998</v>
      </c>
      <c r="M45" s="78">
        <v>0.6</v>
      </c>
      <c r="N45" s="79">
        <v>0</v>
      </c>
      <c r="O45" s="79">
        <v>0</v>
      </c>
      <c r="P45" s="79">
        <v>0</v>
      </c>
      <c r="Q45" s="80">
        <v>0</v>
      </c>
      <c r="R45" s="80">
        <f>K45</f>
        <v>1810209</v>
      </c>
      <c r="S45" s="27"/>
      <c r="T45" s="27"/>
      <c r="U45" s="27"/>
      <c r="V45" s="27"/>
      <c r="W45" s="27"/>
      <c r="X45" s="4" t="b">
        <f t="shared" si="6"/>
        <v>1</v>
      </c>
      <c r="Y45" s="5">
        <f t="shared" si="1"/>
        <v>0.6</v>
      </c>
      <c r="Z45" s="4" t="b">
        <f t="shared" si="2"/>
        <v>1</v>
      </c>
      <c r="AA45" s="4" t="b">
        <f t="shared" si="3"/>
        <v>1</v>
      </c>
    </row>
    <row r="46" spans="1:27" ht="22.5" x14ac:dyDescent="0.2">
      <c r="A46" s="81" t="s">
        <v>148</v>
      </c>
      <c r="B46" s="82" t="s">
        <v>149</v>
      </c>
      <c r="C46" s="83" t="s">
        <v>36</v>
      </c>
      <c r="D46" s="84" t="s">
        <v>144</v>
      </c>
      <c r="E46" s="85" t="s">
        <v>145</v>
      </c>
      <c r="F46" s="86" t="s">
        <v>150</v>
      </c>
      <c r="G46" s="87" t="s">
        <v>45</v>
      </c>
      <c r="H46" s="88">
        <v>3.125</v>
      </c>
      <c r="I46" s="89" t="s">
        <v>147</v>
      </c>
      <c r="J46" s="90">
        <v>5610434.8799999999</v>
      </c>
      <c r="K46" s="91">
        <f>3366260-956230</f>
        <v>2410030</v>
      </c>
      <c r="L46" s="92">
        <f>J46-K46</f>
        <v>3200404.88</v>
      </c>
      <c r="M46" s="93">
        <v>0.6</v>
      </c>
      <c r="N46" s="94">
        <v>0</v>
      </c>
      <c r="O46" s="94">
        <v>0</v>
      </c>
      <c r="P46" s="94">
        <v>0</v>
      </c>
      <c r="Q46" s="95">
        <v>0</v>
      </c>
      <c r="R46" s="96">
        <f>K46</f>
        <v>2410030</v>
      </c>
      <c r="S46" s="27"/>
      <c r="T46" s="27"/>
      <c r="U46" s="27"/>
      <c r="V46" s="27"/>
      <c r="W46" s="27"/>
      <c r="X46" s="4" t="b">
        <f t="shared" si="6"/>
        <v>1</v>
      </c>
      <c r="Y46" s="5">
        <f t="shared" si="1"/>
        <v>0.42959999999999998</v>
      </c>
      <c r="Z46" s="4" t="b">
        <f t="shared" si="2"/>
        <v>0</v>
      </c>
      <c r="AA46" s="4" t="b">
        <f t="shared" si="3"/>
        <v>1</v>
      </c>
    </row>
    <row r="47" spans="1:27" x14ac:dyDescent="0.2">
      <c r="A47" s="97" t="s">
        <v>151</v>
      </c>
      <c r="B47" s="97"/>
      <c r="C47" s="97"/>
      <c r="D47" s="97"/>
      <c r="E47" s="97"/>
      <c r="F47" s="97"/>
      <c r="G47" s="97"/>
      <c r="H47" s="98">
        <f>SUM(H3:H46)</f>
        <v>69.584889999999987</v>
      </c>
      <c r="I47" s="99" t="s">
        <v>152</v>
      </c>
      <c r="J47" s="100">
        <f>SUM(J3:J46)</f>
        <v>158348419.44999999</v>
      </c>
      <c r="K47" s="100">
        <f>SUM(K3:K46)</f>
        <v>94658952</v>
      </c>
      <c r="L47" s="100">
        <f>SUM(L3:L46)</f>
        <v>63689467.450000003</v>
      </c>
      <c r="M47" s="101" t="s">
        <v>152</v>
      </c>
      <c r="N47" s="100">
        <f>SUM(N3:N46)</f>
        <v>0</v>
      </c>
      <c r="O47" s="100">
        <f>SUM(O3:O46)</f>
        <v>50000</v>
      </c>
      <c r="P47" s="102">
        <f>SUM(P3:P46)</f>
        <v>260000</v>
      </c>
      <c r="Q47" s="102">
        <f>SUM(Q3:Q46)</f>
        <v>2885277</v>
      </c>
      <c r="R47" s="102">
        <f>SUM(R3:R46)</f>
        <v>71450179</v>
      </c>
      <c r="S47" s="102">
        <f t="shared" ref="S47:W47" si="7">SUM(S3:S46)</f>
        <v>20013496</v>
      </c>
      <c r="T47" s="102">
        <f t="shared" si="7"/>
        <v>0</v>
      </c>
      <c r="U47" s="102">
        <f t="shared" si="7"/>
        <v>0</v>
      </c>
      <c r="V47" s="102">
        <f t="shared" si="7"/>
        <v>0</v>
      </c>
      <c r="W47" s="102">
        <f t="shared" si="7"/>
        <v>0</v>
      </c>
      <c r="X47" s="4" t="b">
        <f t="shared" si="4"/>
        <v>1</v>
      </c>
      <c r="Y47" s="5">
        <f t="shared" si="1"/>
        <v>0.5978</v>
      </c>
      <c r="Z47" s="4" t="b">
        <f t="shared" si="2"/>
        <v>0</v>
      </c>
      <c r="AA47" s="4" t="b">
        <f t="shared" si="3"/>
        <v>1</v>
      </c>
    </row>
    <row r="48" spans="1:27" x14ac:dyDescent="0.2">
      <c r="A48" s="103" t="s">
        <v>153</v>
      </c>
      <c r="B48" s="103"/>
      <c r="C48" s="103"/>
      <c r="D48" s="103"/>
      <c r="E48" s="103"/>
      <c r="F48" s="103"/>
      <c r="G48" s="103"/>
      <c r="H48" s="104">
        <f>SUMIF($C$3:$C$46,"K",H3:H46)</f>
        <v>10.540999999999999</v>
      </c>
      <c r="I48" s="105" t="s">
        <v>152</v>
      </c>
      <c r="J48" s="24">
        <f>SUMIF($C$3:$C$46,"K",J3:J46)</f>
        <v>23304007.489999998</v>
      </c>
      <c r="K48" s="24">
        <f>SUMIF($C$3:$C$46,"K",K3:K46)</f>
        <v>12292973</v>
      </c>
      <c r="L48" s="24">
        <f>SUMIF($C$3:$C$46,"K",L3:L46)</f>
        <v>11011034.49</v>
      </c>
      <c r="M48" s="106" t="s">
        <v>152</v>
      </c>
      <c r="N48" s="24">
        <f t="shared" ref="N48:W48" si="8">SUMIF($C$3:$C$46,"K",N3:N46)</f>
        <v>0</v>
      </c>
      <c r="O48" s="24">
        <f t="shared" si="8"/>
        <v>50000</v>
      </c>
      <c r="P48" s="16">
        <f t="shared" si="8"/>
        <v>260000</v>
      </c>
      <c r="Q48" s="16">
        <f t="shared" si="8"/>
        <v>2885277</v>
      </c>
      <c r="R48" s="16">
        <f t="shared" si="8"/>
        <v>7627696</v>
      </c>
      <c r="S48" s="16">
        <f t="shared" si="8"/>
        <v>1470000</v>
      </c>
      <c r="T48" s="16">
        <f t="shared" si="8"/>
        <v>0</v>
      </c>
      <c r="U48" s="16">
        <f t="shared" si="8"/>
        <v>0</v>
      </c>
      <c r="V48" s="16">
        <f t="shared" si="8"/>
        <v>0</v>
      </c>
      <c r="W48" s="16">
        <f t="shared" si="8"/>
        <v>0</v>
      </c>
      <c r="X48" s="4" t="b">
        <f t="shared" si="4"/>
        <v>1</v>
      </c>
      <c r="Y48" s="5">
        <f t="shared" si="1"/>
        <v>0.52749999999999997</v>
      </c>
      <c r="Z48" s="4" t="b">
        <f t="shared" si="2"/>
        <v>0</v>
      </c>
      <c r="AA48" s="4" t="b">
        <f t="shared" si="3"/>
        <v>1</v>
      </c>
    </row>
    <row r="49" spans="1:27" x14ac:dyDescent="0.2">
      <c r="A49" s="97" t="s">
        <v>154</v>
      </c>
      <c r="B49" s="97"/>
      <c r="C49" s="97"/>
      <c r="D49" s="97"/>
      <c r="E49" s="97"/>
      <c r="F49" s="97"/>
      <c r="G49" s="97"/>
      <c r="H49" s="98">
        <f>SUMIF($C$3:$C$46,"N",H3:H46)</f>
        <v>50.486890000000002</v>
      </c>
      <c r="I49" s="99" t="s">
        <v>152</v>
      </c>
      <c r="J49" s="100">
        <f>SUMIF($C$3:$C$46,"N",J3:J46)</f>
        <v>100670251.25</v>
      </c>
      <c r="K49" s="100">
        <f>SUMIF($C$3:$C$46,"N",K3:K46)</f>
        <v>59851483</v>
      </c>
      <c r="L49" s="100">
        <f>SUMIF($C$3:$C$46,"N",L3:L46)</f>
        <v>40818768.25</v>
      </c>
      <c r="M49" s="101" t="s">
        <v>152</v>
      </c>
      <c r="N49" s="100">
        <f t="shared" ref="N49:W49" si="9">SUMIF($C$3:$C$46,"N",N3:N46)</f>
        <v>0</v>
      </c>
      <c r="O49" s="100">
        <f t="shared" si="9"/>
        <v>0</v>
      </c>
      <c r="P49" s="102">
        <f t="shared" si="9"/>
        <v>0</v>
      </c>
      <c r="Q49" s="102">
        <f t="shared" si="9"/>
        <v>0</v>
      </c>
      <c r="R49" s="102">
        <f t="shared" si="9"/>
        <v>59851483</v>
      </c>
      <c r="S49" s="102">
        <f t="shared" si="9"/>
        <v>0</v>
      </c>
      <c r="T49" s="102">
        <f t="shared" si="9"/>
        <v>0</v>
      </c>
      <c r="U49" s="102">
        <f t="shared" si="9"/>
        <v>0</v>
      </c>
      <c r="V49" s="102">
        <f t="shared" si="9"/>
        <v>0</v>
      </c>
      <c r="W49" s="102">
        <f t="shared" si="9"/>
        <v>0</v>
      </c>
      <c r="X49" s="4" t="b">
        <f t="shared" si="4"/>
        <v>1</v>
      </c>
      <c r="Y49" s="5">
        <f t="shared" si="1"/>
        <v>0.59450000000000003</v>
      </c>
      <c r="Z49" s="4" t="b">
        <f t="shared" si="2"/>
        <v>0</v>
      </c>
      <c r="AA49" s="4" t="b">
        <f t="shared" si="3"/>
        <v>1</v>
      </c>
    </row>
    <row r="50" spans="1:27" x14ac:dyDescent="0.2">
      <c r="A50" s="103" t="s">
        <v>155</v>
      </c>
      <c r="B50" s="103"/>
      <c r="C50" s="103"/>
      <c r="D50" s="103"/>
      <c r="E50" s="103"/>
      <c r="F50" s="103"/>
      <c r="G50" s="103"/>
      <c r="H50" s="104">
        <f>SUMIF($C$3:$C$46,"W",H3:H46)</f>
        <v>8.5570000000000004</v>
      </c>
      <c r="I50" s="105" t="s">
        <v>152</v>
      </c>
      <c r="J50" s="24">
        <f>SUMIF($C$3:$C$46,"W",J3:J46)</f>
        <v>34374160.710000001</v>
      </c>
      <c r="K50" s="24">
        <f>SUMIF($C$3:$C$46,"W",K3:K46)</f>
        <v>22514496</v>
      </c>
      <c r="L50" s="24">
        <f>SUMIF($C$3:$C$46,"W",L3:L46)</f>
        <v>11859664.710000001</v>
      </c>
      <c r="M50" s="106" t="s">
        <v>152</v>
      </c>
      <c r="N50" s="24">
        <f t="shared" ref="N50:W50" si="10">SUMIF($C$3:$C$46,"W",N3:N46)</f>
        <v>0</v>
      </c>
      <c r="O50" s="24">
        <f t="shared" si="10"/>
        <v>0</v>
      </c>
      <c r="P50" s="16">
        <f t="shared" si="10"/>
        <v>0</v>
      </c>
      <c r="Q50" s="16">
        <f t="shared" si="10"/>
        <v>0</v>
      </c>
      <c r="R50" s="16">
        <f t="shared" si="10"/>
        <v>3971000</v>
      </c>
      <c r="S50" s="16">
        <f t="shared" si="10"/>
        <v>18543496</v>
      </c>
      <c r="T50" s="16">
        <f t="shared" si="10"/>
        <v>0</v>
      </c>
      <c r="U50" s="16">
        <f t="shared" si="10"/>
        <v>0</v>
      </c>
      <c r="V50" s="16">
        <f t="shared" si="10"/>
        <v>0</v>
      </c>
      <c r="W50" s="16">
        <f t="shared" si="10"/>
        <v>0</v>
      </c>
      <c r="X50" s="4" t="b">
        <f t="shared" si="4"/>
        <v>1</v>
      </c>
      <c r="Y50" s="5">
        <f t="shared" si="1"/>
        <v>0.65500000000000003</v>
      </c>
      <c r="Z50" s="4" t="b">
        <f t="shared" si="2"/>
        <v>0</v>
      </c>
      <c r="AA50" s="4" t="b">
        <f t="shared" si="3"/>
        <v>1</v>
      </c>
    </row>
    <row r="51" spans="1:27" x14ac:dyDescent="0.2">
      <c r="A51" s="107"/>
      <c r="B51" s="107"/>
      <c r="C51" s="107"/>
      <c r="D51" s="107"/>
      <c r="E51" s="107"/>
      <c r="F51" s="107"/>
      <c r="G51" s="107"/>
    </row>
    <row r="52" spans="1:27" x14ac:dyDescent="0.2">
      <c r="A52" s="110" t="s">
        <v>156</v>
      </c>
      <c r="B52" s="110"/>
      <c r="C52" s="110"/>
      <c r="D52" s="110"/>
      <c r="E52" s="110"/>
      <c r="F52" s="110"/>
      <c r="G52" s="110"/>
      <c r="H52" s="111"/>
      <c r="I52" s="111"/>
      <c r="J52" s="112"/>
      <c r="K52" s="111"/>
      <c r="L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7" x14ac:dyDescent="0.2">
      <c r="A53" s="113" t="s">
        <v>157</v>
      </c>
      <c r="B53" s="113"/>
      <c r="C53" s="113"/>
      <c r="D53" s="113"/>
      <c r="E53" s="113"/>
      <c r="F53" s="113"/>
      <c r="G53" s="113"/>
      <c r="H53" s="111"/>
      <c r="I53" s="111"/>
      <c r="J53" s="114"/>
      <c r="K53" s="111"/>
      <c r="L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7" x14ac:dyDescent="0.2">
      <c r="A54" s="110" t="s">
        <v>158</v>
      </c>
      <c r="B54" s="107"/>
      <c r="C54" s="107"/>
      <c r="D54" s="107"/>
      <c r="E54" s="107"/>
      <c r="F54" s="107"/>
      <c r="G54" s="107"/>
      <c r="J54" s="115"/>
    </row>
    <row r="55" spans="1:27" x14ac:dyDescent="0.2">
      <c r="A55" s="116" t="s">
        <v>159</v>
      </c>
      <c r="B55" s="107"/>
      <c r="C55" s="107"/>
      <c r="D55" s="107"/>
      <c r="E55" s="107"/>
      <c r="F55" s="107"/>
      <c r="G55" s="107"/>
      <c r="J55" s="115"/>
    </row>
  </sheetData>
  <mergeCells count="18">
    <mergeCell ref="M1:M2"/>
    <mergeCell ref="N1:W1"/>
    <mergeCell ref="A47:G47"/>
    <mergeCell ref="A48:G48"/>
    <mergeCell ref="A49:G49"/>
    <mergeCell ref="A50:G5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8:B9 B11:B41">
    <cfRule type="expression" dxfId="23" priority="21">
      <formula>$O8="p"</formula>
    </cfRule>
    <cfRule type="expression" dxfId="22" priority="22">
      <formula>$O8="k"</formula>
    </cfRule>
    <cfRule type="expression" dxfId="21" priority="23">
      <formula>$N8="odrzucenie"</formula>
    </cfRule>
    <cfRule type="expression" dxfId="20" priority="24">
      <formula>$N8="rezygnacja"</formula>
    </cfRule>
  </conditionalFormatting>
  <conditionalFormatting sqref="B42">
    <cfRule type="expression" dxfId="19" priority="17">
      <formula>$O42="p"</formula>
    </cfRule>
    <cfRule type="expression" dxfId="18" priority="18">
      <formula>$O42="k"</formula>
    </cfRule>
    <cfRule type="expression" dxfId="17" priority="19">
      <formula>$N42="odrzucenie"</formula>
    </cfRule>
    <cfRule type="expression" dxfId="16" priority="20">
      <formula>$N42="rezygnacja"</formula>
    </cfRule>
  </conditionalFormatting>
  <conditionalFormatting sqref="B43">
    <cfRule type="expression" dxfId="15" priority="13">
      <formula>$O43="p"</formula>
    </cfRule>
    <cfRule type="expression" dxfId="14" priority="14">
      <formula>$O43="k"</formula>
    </cfRule>
    <cfRule type="expression" dxfId="13" priority="15">
      <formula>$N43="odrzucenie"</formula>
    </cfRule>
    <cfRule type="expression" dxfId="12" priority="16">
      <formula>$N43="rezygnacja"</formula>
    </cfRule>
  </conditionalFormatting>
  <conditionalFormatting sqref="B44">
    <cfRule type="expression" dxfId="11" priority="9">
      <formula>$O44="p"</formula>
    </cfRule>
    <cfRule type="expression" dxfId="10" priority="10">
      <formula>$O44="k"</formula>
    </cfRule>
    <cfRule type="expression" dxfId="9" priority="11">
      <formula>$N44="odrzucenie"</formula>
    </cfRule>
    <cfRule type="expression" dxfId="8" priority="12">
      <formula>$N44="rezygnacja"</formula>
    </cfRule>
  </conditionalFormatting>
  <conditionalFormatting sqref="B45">
    <cfRule type="expression" dxfId="7" priority="5">
      <formula>$O45="p"</formula>
    </cfRule>
    <cfRule type="expression" dxfId="6" priority="6">
      <formula>$O45="k"</formula>
    </cfRule>
    <cfRule type="expression" dxfId="5" priority="7">
      <formula>$N45="odrzucenie"</formula>
    </cfRule>
    <cfRule type="expression" dxfId="4" priority="8">
      <formula>$N45="rezygnacja"</formula>
    </cfRule>
  </conditionalFormatting>
  <conditionalFormatting sqref="B46">
    <cfRule type="expression" dxfId="3" priority="1">
      <formula>$O46="p"</formula>
    </cfRule>
    <cfRule type="expression" dxfId="2" priority="2">
      <formula>$O46="k"</formula>
    </cfRule>
    <cfRule type="expression" dxfId="1" priority="3">
      <formula>$N46="odrzucenie"</formula>
    </cfRule>
    <cfRule type="expression" dxfId="0" priority="4">
      <formula>$N46="rezygnacja"</formula>
    </cfRule>
  </conditionalFormatting>
  <dataValidations count="1">
    <dataValidation type="list" allowBlank="1" showInputMessage="1" showErrorMessage="1" sqref="G3:G46" xr:uid="{C17F660F-F565-4EA4-9A44-3EFEAE712F68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2023-06-01T12:51:15Z</dcterms:created>
  <dcterms:modified xsi:type="dcterms:W3CDTF">2023-06-01T12:53:19Z</dcterms:modified>
</cp:coreProperties>
</file>