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LISTA ZMIENIONA NR 1 A 2023\"/>
    </mc:Choice>
  </mc:AlternateContent>
  <xr:revisionPtr revIDLastSave="0" documentId="8_{BBFEC905-9F5C-4021-8139-084381141B85}" xr6:coauthVersionLast="36" xr6:coauthVersionMax="36" xr10:uidLastSave="{00000000-0000-0000-0000-000000000000}"/>
  <bookViews>
    <workbookView xWindow="0" yWindow="0" windowWidth="28800" windowHeight="12225" xr2:uid="{4C204F0A-A579-44F2-AC3F-8DAB2E94FB97}"/>
  </bookViews>
  <sheets>
    <sheet name="pow rez" sheetId="1" r:id="rId1"/>
  </sheets>
  <definedNames>
    <definedName name="_xlnm._FilterDatabase" localSheetId="0" hidden="1">'pow rez'!$A$2:$W$34</definedName>
    <definedName name="_xlnm.Print_Area" localSheetId="0">'pow rez'!$A$1:$W$39</definedName>
    <definedName name="_xlnm.Print_Titles" localSheetId="0">'pow rez'!$1:$2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4" i="1" l="1"/>
  <c r="Z34" i="1" s="1"/>
  <c r="W34" i="1"/>
  <c r="V34" i="1"/>
  <c r="U34" i="1"/>
  <c r="T34" i="1"/>
  <c r="S34" i="1"/>
  <c r="R34" i="1"/>
  <c r="Q34" i="1"/>
  <c r="P34" i="1"/>
  <c r="O34" i="1"/>
  <c r="N34" i="1"/>
  <c r="K34" i="1"/>
  <c r="X34" i="1" s="1"/>
  <c r="J34" i="1"/>
  <c r="H34" i="1"/>
  <c r="W33" i="1"/>
  <c r="V33" i="1"/>
  <c r="U33" i="1"/>
  <c r="T33" i="1"/>
  <c r="S33" i="1"/>
  <c r="Q33" i="1"/>
  <c r="P33" i="1"/>
  <c r="O33" i="1"/>
  <c r="N33" i="1"/>
  <c r="J33" i="1"/>
  <c r="H33" i="1"/>
  <c r="W32" i="1"/>
  <c r="V32" i="1"/>
  <c r="U32" i="1"/>
  <c r="T32" i="1"/>
  <c r="S32" i="1"/>
  <c r="Q32" i="1"/>
  <c r="P32" i="1"/>
  <c r="O32" i="1"/>
  <c r="N32" i="1"/>
  <c r="J32" i="1"/>
  <c r="H32" i="1"/>
  <c r="Y31" i="1"/>
  <c r="Z31" i="1" s="1"/>
  <c r="X31" i="1"/>
  <c r="R31" i="1"/>
  <c r="L31" i="1"/>
  <c r="K31" i="1"/>
  <c r="AA31" i="1" s="1"/>
  <c r="AA30" i="1"/>
  <c r="Z30" i="1"/>
  <c r="Y30" i="1"/>
  <c r="R30" i="1"/>
  <c r="X30" i="1" s="1"/>
  <c r="L30" i="1"/>
  <c r="AA29" i="1"/>
  <c r="Z29" i="1"/>
  <c r="Y29" i="1"/>
  <c r="R29" i="1"/>
  <c r="X29" i="1" s="1"/>
  <c r="L29" i="1"/>
  <c r="AA28" i="1"/>
  <c r="Z28" i="1"/>
  <c r="Y28" i="1"/>
  <c r="R28" i="1"/>
  <c r="X28" i="1" s="1"/>
  <c r="L28" i="1"/>
  <c r="Z27" i="1"/>
  <c r="Y27" i="1"/>
  <c r="X27" i="1"/>
  <c r="L27" i="1"/>
  <c r="AA27" i="1" s="1"/>
  <c r="Y26" i="1"/>
  <c r="Z26" i="1" s="1"/>
  <c r="X26" i="1"/>
  <c r="L26" i="1"/>
  <c r="AA26" i="1" s="1"/>
  <c r="AA25" i="1"/>
  <c r="Y25" i="1"/>
  <c r="Z25" i="1" s="1"/>
  <c r="X25" i="1"/>
  <c r="L25" i="1"/>
  <c r="Z24" i="1"/>
  <c r="Y24" i="1"/>
  <c r="X24" i="1"/>
  <c r="L24" i="1"/>
  <c r="AA24" i="1" s="1"/>
  <c r="Y23" i="1"/>
  <c r="Z23" i="1" s="1"/>
  <c r="X23" i="1"/>
  <c r="L23" i="1"/>
  <c r="AA23" i="1" s="1"/>
  <c r="AA22" i="1"/>
  <c r="Z22" i="1"/>
  <c r="Y22" i="1"/>
  <c r="X22" i="1"/>
  <c r="L22" i="1"/>
  <c r="Z21" i="1"/>
  <c r="Y21" i="1"/>
  <c r="X21" i="1"/>
  <c r="L21" i="1"/>
  <c r="AA21" i="1" s="1"/>
  <c r="Y20" i="1"/>
  <c r="Z20" i="1" s="1"/>
  <c r="X20" i="1"/>
  <c r="L20" i="1"/>
  <c r="AA20" i="1" s="1"/>
  <c r="AA19" i="1"/>
  <c r="Y19" i="1"/>
  <c r="Z19" i="1" s="1"/>
  <c r="X19" i="1"/>
  <c r="L19" i="1"/>
  <c r="Z18" i="1"/>
  <c r="Y18" i="1"/>
  <c r="X18" i="1"/>
  <c r="L18" i="1"/>
  <c r="AA18" i="1" s="1"/>
  <c r="Y17" i="1"/>
  <c r="Z17" i="1" s="1"/>
  <c r="X17" i="1"/>
  <c r="L17" i="1"/>
  <c r="AA17" i="1" s="1"/>
  <c r="AA16" i="1"/>
  <c r="Z16" i="1"/>
  <c r="Y16" i="1"/>
  <c r="X16" i="1"/>
  <c r="L16" i="1"/>
  <c r="Z15" i="1"/>
  <c r="Y15" i="1"/>
  <c r="X15" i="1"/>
  <c r="L15" i="1"/>
  <c r="AA15" i="1" s="1"/>
  <c r="Y14" i="1"/>
  <c r="Z14" i="1" s="1"/>
  <c r="X14" i="1"/>
  <c r="L14" i="1"/>
  <c r="AA14" i="1" s="1"/>
  <c r="AA13" i="1"/>
  <c r="Y13" i="1"/>
  <c r="Z13" i="1" s="1"/>
  <c r="X13" i="1"/>
  <c r="L13" i="1"/>
  <c r="Z12" i="1"/>
  <c r="Y12" i="1"/>
  <c r="X12" i="1"/>
  <c r="L12" i="1"/>
  <c r="AA12" i="1" s="1"/>
  <c r="AA11" i="1"/>
  <c r="Y11" i="1"/>
  <c r="Z11" i="1" s="1"/>
  <c r="X11" i="1"/>
  <c r="L11" i="1"/>
  <c r="AA10" i="1"/>
  <c r="Z10" i="1"/>
  <c r="Y10" i="1"/>
  <c r="X10" i="1"/>
  <c r="L10" i="1"/>
  <c r="Z9" i="1"/>
  <c r="Y9" i="1"/>
  <c r="X9" i="1"/>
  <c r="L9" i="1"/>
  <c r="AA9" i="1" s="1"/>
  <c r="Y8" i="1"/>
  <c r="Z8" i="1" s="1"/>
  <c r="X8" i="1"/>
  <c r="R8" i="1"/>
  <c r="L8" i="1"/>
  <c r="K8" i="1"/>
  <c r="AA8" i="1" s="1"/>
  <c r="Z7" i="1"/>
  <c r="Y7" i="1"/>
  <c r="X7" i="1"/>
  <c r="L7" i="1"/>
  <c r="AA7" i="1" s="1"/>
  <c r="Y6" i="1"/>
  <c r="Z6" i="1" s="1"/>
  <c r="X6" i="1"/>
  <c r="L6" i="1"/>
  <c r="AA6" i="1" s="1"/>
  <c r="AA5" i="1"/>
  <c r="Y5" i="1"/>
  <c r="Z5" i="1" s="1"/>
  <c r="X5" i="1"/>
  <c r="L5" i="1"/>
  <c r="Z4" i="1"/>
  <c r="Y4" i="1"/>
  <c r="X4" i="1"/>
  <c r="L4" i="1"/>
  <c r="AA4" i="1" s="1"/>
  <c r="Y3" i="1"/>
  <c r="Z3" i="1" s="1"/>
  <c r="L3" i="1"/>
  <c r="L33" i="1" s="1"/>
  <c r="K3" i="1"/>
  <c r="AA32" i="1" l="1"/>
  <c r="AA3" i="1"/>
  <c r="K32" i="1"/>
  <c r="K33" i="1"/>
  <c r="L34" i="1"/>
  <c r="AA34" i="1" s="1"/>
  <c r="L32" i="1"/>
  <c r="R3" i="1"/>
  <c r="Y33" i="1" l="1"/>
  <c r="Z33" i="1" s="1"/>
  <c r="R33" i="1"/>
  <c r="X33" i="1" s="1"/>
  <c r="R32" i="1"/>
  <c r="X32" i="1" s="1"/>
  <c r="AA33" i="1"/>
  <c r="X3" i="1"/>
  <c r="Y32" i="1"/>
  <c r="Z32" i="1" s="1"/>
</calcChain>
</file>

<file path=xl/sharedStrings.xml><?xml version="1.0" encoding="utf-8"?>
<sst xmlns="http://schemas.openxmlformats.org/spreadsheetml/2006/main" count="226" uniqueCount="117">
  <si>
    <t>L.p.</t>
  </si>
  <si>
    <t>Nr ewid.</t>
  </si>
  <si>
    <t>Zadanie nowe/wieloletnie [N/W]</t>
  </si>
  <si>
    <t>Jednostka Samorządu Terytorialnego</t>
  </si>
  <si>
    <t>TERC</t>
  </si>
  <si>
    <t>Nazwa zadania</t>
  </si>
  <si>
    <t>Rodzaj zadania</t>
  </si>
  <si>
    <t>Długość odcinka (w km)</t>
  </si>
  <si>
    <t>Okres realizacji zadania</t>
  </si>
  <si>
    <t>Ogółem wartość projektu  (w zł)</t>
  </si>
  <si>
    <t>Wnioskowana kwota dofinansowania (w zł)</t>
  </si>
  <si>
    <t>Deklarowana kwota środków własnych (w zł)</t>
  </si>
  <si>
    <t>% dofinansowania</t>
  </si>
  <si>
    <t>Kwota dofinansowania w podziale na lata</t>
  </si>
  <si>
    <t>127/A/2023</t>
  </si>
  <si>
    <t>N</t>
  </si>
  <si>
    <t>Powiat Ostrowiecki</t>
  </si>
  <si>
    <t>2607</t>
  </si>
  <si>
    <t>Remont drogi powiatowej nr 1631T w miejscowości Antoniów</t>
  </si>
  <si>
    <t>R</t>
  </si>
  <si>
    <t>06.2023 05.2024</t>
  </si>
  <si>
    <t>132/A/2023</t>
  </si>
  <si>
    <t>Remont drogi powiatowej nr 1522T w miejscowości Podgórze i Wiktoryn</t>
  </si>
  <si>
    <t>128/A/2023</t>
  </si>
  <si>
    <t>Remont drogi powiatowej nr 1608T Kunów - Janik</t>
  </si>
  <si>
    <t>119/A/2023</t>
  </si>
  <si>
    <t>Powiat Opatowski</t>
  </si>
  <si>
    <t>2606</t>
  </si>
  <si>
    <t>Przebudowa drogi powiatowej nr 1540T Dziewiątle - Wola Jastrzębska - Iwaniska w m. Jastrzębska Wola polegająca na budowie zatoki autobusowej i chodnika o łącznej dł. 0,152 km</t>
  </si>
  <si>
    <t>P</t>
  </si>
  <si>
    <t>05.2023 10.2023</t>
  </si>
  <si>
    <t>53/A/2023</t>
  </si>
  <si>
    <t>W</t>
  </si>
  <si>
    <t>Powiat Starachowicki</t>
  </si>
  <si>
    <t>2611</t>
  </si>
  <si>
    <t>Rozbudowa drogi powiatowej nr 1785T (0606T) obejmująca zaprojektowanie (aktualizację dokumentacji) i realizację zadania pn.: "Przebudowa drogi powiatowej nr 0606T Rzepinek - Świślina - Szerzawy w km 2+270 do 3+905 o długości 1635 m w miejscowości Szerzawy"</t>
  </si>
  <si>
    <t>B</t>
  </si>
  <si>
    <t>03.2023 11.2024</t>
  </si>
  <si>
    <t>126/A/2023</t>
  </si>
  <si>
    <t>Remont drogi powiatowej nr 1597T Waśniów - Momina</t>
  </si>
  <si>
    <t>131/A/2023</t>
  </si>
  <si>
    <t>Remont drogi powiatowej nr 1624T Ostrowiec Św. - Przyborów - Bodzechów</t>
  </si>
  <si>
    <t>39/A/2023</t>
  </si>
  <si>
    <t>Powiat Pińczowski</t>
  </si>
  <si>
    <t>2608</t>
  </si>
  <si>
    <t>Remont dróg powiatowych nr 1145T Michałów - Niegosławice - Sędziszów odc. Jelcza Mała - Jelcza Wielka, nr 1197T Kozubów - Dzierążnia - Drożejowice odc. Dzierążnia - Kujawki; nr 1656T Stawiany - Gartatowice - Chruścice odc. Chwałowice - Chruścice</t>
  </si>
  <si>
    <t>04.2023 11.2023</t>
  </si>
  <si>
    <t>129/A/2023</t>
  </si>
  <si>
    <t>Remont drogi powiatowej nr 1621T Szewna - Miłków</t>
  </si>
  <si>
    <t>173/A/2023</t>
  </si>
  <si>
    <t>Powiat Staszowski</t>
  </si>
  <si>
    <t>2612</t>
  </si>
  <si>
    <t>Przebudowa odcinka drogi powiatowej nr 1870T (0856T) Przeczów - Łubnice w miejscowości Przeczów od km 0+000 do km 0+995</t>
  </si>
  <si>
    <t>05.2023 11.2023</t>
  </si>
  <si>
    <t>14/A/2023</t>
  </si>
  <si>
    <t>Powiat Jędrzejowski</t>
  </si>
  <si>
    <t>2602</t>
  </si>
  <si>
    <t>Przebudowa drogi powiatowej nr 1128T Podlesie - Brus od km 3+000 do km 3+830</t>
  </si>
  <si>
    <t>04.2023 09.2023</t>
  </si>
  <si>
    <t>115/A/2023</t>
  </si>
  <si>
    <t>Powiat Buski</t>
  </si>
  <si>
    <t>2601</t>
  </si>
  <si>
    <t>Remont drogi powiatowej Nr 0860T Kargów -Tuczępy - Dobrów - Grzybów od km 7+750 do km 8+330 dł. 580 m</t>
  </si>
  <si>
    <t>06.2023 09.2023</t>
  </si>
  <si>
    <t>8/A/2023</t>
  </si>
  <si>
    <t>Przebudowa drogi powiatowej nr 1153T Przełaj - Wodzisław w m. Kowalów Dolny od km 14+690 do km 15+200</t>
  </si>
  <si>
    <t>130/A/2023</t>
  </si>
  <si>
    <t xml:space="preserve">Remont drogi powiatowej nr 1609T - ul. Iłżecka w Ostrowcu Świętokrzyskim od km 10+940 do km 11+368 </t>
  </si>
  <si>
    <t>136/A/2023</t>
  </si>
  <si>
    <t>Powiat Sandomierski</t>
  </si>
  <si>
    <t>2609</t>
  </si>
  <si>
    <t>Przebudowa drogi powiatowej nr 1581T Sobótka - Wilczyce w miejscowości Wilczyce od km 3+809 do km 4+024</t>
  </si>
  <si>
    <t>202/A/2023</t>
  </si>
  <si>
    <t>Powiat Kielecki</t>
  </si>
  <si>
    <t>2604</t>
  </si>
  <si>
    <t>Rozbudowa drogi powiatowej nr 1372T od km 2+775 do km 5+000 oraz od km 6+800 do km 8+100 w trybie zaprojektuj i wybuduj</t>
  </si>
  <si>
    <t>04.2023 11.2026</t>
  </si>
  <si>
    <t>203/A/2023</t>
  </si>
  <si>
    <t>Przebudowa i rozbudowa drogi powiatowej nr 1358T na odcinku Łabędziów - Radomice w trybie zaprojektuj i wybuduj</t>
  </si>
  <si>
    <t>176/A/2023</t>
  </si>
  <si>
    <t>Remont odcinka drogi powiatowej nr 1836T (0813T) Wiśniówka - Niekrasów w miejscowości Niekrasów od km 8+540 do km 10+920</t>
  </si>
  <si>
    <t>38/A/2023</t>
  </si>
  <si>
    <t>Przebudowa dróg nr 1659T Górka Umianowska - Umianowice odc. m. Umianowice dł. 315 mb; nr 1677T Wola Knyszyńska - Stępocice odc. Podrózie - Wola Knyszyńska dł. 921 mb; nr 1652T Włosczowice - Gołuchów - Stawiany odc. Gołuchów - Stawiany dł. 740 mb</t>
  </si>
  <si>
    <t>37/A/2023</t>
  </si>
  <si>
    <t>Przebudowa dróg powiatowych o nr 1670T Probołowice - Miernów - Stawiszyce na odc. Miernów - Probołowice dł. 813 mb oraz nr 1036T Szarbków - Uników - Galów, odc. m. Szarbków - Uników dł. 990 mb</t>
  </si>
  <si>
    <t>61/A/2023</t>
  </si>
  <si>
    <t>Powiat Konecki</t>
  </si>
  <si>
    <t>2605</t>
  </si>
  <si>
    <t>Budowa drogi powiatowej Nr 0413T Młotkowice - Cis - Zychy - Podlesie</t>
  </si>
  <si>
    <t>03.2023 11.2023</t>
  </si>
  <si>
    <t>133/A/2023</t>
  </si>
  <si>
    <t>Przebudowa drogi powiatowej nr 1567T Stodoły - Zawichost w miejscowościach Buczek, Dziurów od km 4+230 do km 5+075</t>
  </si>
  <si>
    <t>140/A/2023</t>
  </si>
  <si>
    <t>Przebudowa drogi powiatowej nr 1704T Pierzchnica - Nowa Wieś w miejscowości Nowa Wieś od km 1+700 do km 2+461 Etap II</t>
  </si>
  <si>
    <t>137/A/2023</t>
  </si>
  <si>
    <t>Przebudowa drogi powiatowej nr 1696T Gałkowice - Dwikozy w miejscowości Góry Wysokie od km 3+784 do km 4+425</t>
  </si>
  <si>
    <t>180/A/2023</t>
  </si>
  <si>
    <t>Przebudowa odcinka drogi powiatowej nr 1851T (0830T) Niemścice - Ponik w miejscowości Niemścice od km 0+511 do km 0+995</t>
  </si>
  <si>
    <t>192/A/2023</t>
  </si>
  <si>
    <t>Rozbudowa skrzyżowania drogi powiatowej nr 1429T (starodroże DW764) z drogami powiatowymi nr 1319T i nr 1322T w miejscowości Daleszyce</t>
  </si>
  <si>
    <t>07.2023 06.2024</t>
  </si>
  <si>
    <t>113/A/2023</t>
  </si>
  <si>
    <t>Przebudowa dróg powiatowych w ilości 5,600 km: Nr 0104T Stopnica - Mariampol - Borek dł. 1700 m, Nr 0085T Siesławice - Biniątki - Zagość dł. 1135 m, Nr 0041T Tuczępy - Januszkowice - Niziny dł. 2765 m</t>
  </si>
  <si>
    <t>04.2023 12.2023</t>
  </si>
  <si>
    <t>141/A/2023</t>
  </si>
  <si>
    <t>Przebudowa drogi powiatowej nr 1703T Świątniki - Byszów w miejscowości Janowice od km 4+480 do km 5+470</t>
  </si>
  <si>
    <t>190/A/2023</t>
  </si>
  <si>
    <t>Przebudowa i rozbudowa drogi powiatowej nr 1424T na odcinku Jeleniów - Piórków od km 3+950 do km 5+945</t>
  </si>
  <si>
    <t>06.2023 11.2024</t>
  </si>
  <si>
    <t>RAZEM, z tego:</t>
  </si>
  <si>
    <t>x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</si>
  <si>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</si>
  <si>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</si>
  <si>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</si>
  <si>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</si>
  <si>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zadanie nowe,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</si>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</sst>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_-* #,##0.00_-;\-* #,##0.00_-;_-* &quot;-&quot;??_-;_-@_-"/>
    <numFmt numFmtId="166" formatCode="#,##0.00_ ;\-#,##0.00\ "/>
    <numFmt numFmtId="167" formatCode="#,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7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9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9" fontId="0" fillId="2" borderId="0" xfId="2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4" fontId="5" fillId="4" borderId="6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 wrapText="1"/>
    </xf>
    <xf numFmtId="9" fontId="4" fillId="4" borderId="1" xfId="0" applyNumberFormat="1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vertical="center"/>
    </xf>
    <xf numFmtId="166" fontId="4" fillId="4" borderId="6" xfId="1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vertical="center" wrapText="1"/>
    </xf>
    <xf numFmtId="0" fontId="6" fillId="2" borderId="0" xfId="0" applyFont="1" applyFill="1"/>
    <xf numFmtId="9" fontId="6" fillId="2" borderId="0" xfId="2" applyFont="1" applyFill="1"/>
    <xf numFmtId="3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3" borderId="6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 wrapText="1"/>
    </xf>
    <xf numFmtId="9" fontId="4" fillId="3" borderId="1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/>
    </xf>
    <xf numFmtId="166" fontId="4" fillId="0" borderId="6" xfId="1" applyNumberFormat="1" applyFont="1" applyFill="1" applyBorder="1" applyAlignment="1">
      <alignment horizontal="right" vertical="center"/>
    </xf>
    <xf numFmtId="166" fontId="4" fillId="3" borderId="6" xfId="1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right" vertical="center" wrapText="1"/>
    </xf>
    <xf numFmtId="4" fontId="8" fillId="4" borderId="6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 wrapText="1"/>
    </xf>
    <xf numFmtId="9" fontId="7" fillId="3" borderId="1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vertical="center"/>
    </xf>
    <xf numFmtId="166" fontId="7" fillId="3" borderId="6" xfId="1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vertical="center" wrapText="1"/>
    </xf>
    <xf numFmtId="166" fontId="7" fillId="4" borderId="6" xfId="1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 shrinkToFi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7" fillId="2" borderId="0" xfId="3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4">
    <cellStyle name="Dziesiętny" xfId="1" builtinId="3"/>
    <cellStyle name="Normalny" xfId="0" builtinId="0"/>
    <cellStyle name="Normalny 3" xfId="3" xr:uid="{B003EE38-55B4-45CF-97C1-D5523C198F49}"/>
    <cellStyle name="Procentowy" xfId="2" builtinId="5"/>
  </cellStyles>
  <dxfs count="8">
    <dxf>
      <fill>
        <patternFill>
          <bgColor rgb="FFEA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C118F-61B3-4EAA-8D6E-3F3355F88F08}">
  <sheetPr>
    <tabColor theme="0"/>
    <pageSetUpPr fitToPage="1"/>
  </sheetPr>
  <dimension ref="A1:AA45"/>
  <sheetViews>
    <sheetView showGridLines="0" tabSelected="1" view="pageBreakPreview" zoomScaleNormal="100" zoomScaleSheetLayoutView="100" workbookViewId="0">
      <selection activeCell="C45" sqref="C45"/>
    </sheetView>
  </sheetViews>
  <sheetFormatPr defaultRowHeight="15" x14ac:dyDescent="0.25"/>
  <cols>
    <col min="1" max="1" width="5" style="4" customWidth="1"/>
    <col min="2" max="2" width="12" style="4" customWidth="1"/>
    <col min="3" max="3" width="14.28515625" style="4" customWidth="1"/>
    <col min="4" max="4" width="14.5703125" style="4" customWidth="1"/>
    <col min="5" max="5" width="10.7109375" style="4" customWidth="1"/>
    <col min="6" max="6" width="46.140625" style="4" customWidth="1"/>
    <col min="7" max="7" width="8.7109375" style="4" customWidth="1"/>
    <col min="8" max="9" width="15.85546875" style="4" customWidth="1"/>
    <col min="10" max="10" width="13.28515625" style="4" customWidth="1"/>
    <col min="11" max="11" width="13.140625" style="4" customWidth="1"/>
    <col min="12" max="12" width="13.7109375" style="4" customWidth="1"/>
    <col min="13" max="13" width="13.85546875" style="90" customWidth="1"/>
    <col min="14" max="15" width="9.85546875" style="4" customWidth="1"/>
    <col min="16" max="16" width="10.7109375" style="4" customWidth="1"/>
    <col min="17" max="17" width="10.85546875" style="4" bestFit="1" customWidth="1"/>
    <col min="18" max="18" width="11.7109375" style="4" bestFit="1" customWidth="1"/>
    <col min="19" max="20" width="11.140625" style="4" bestFit="1" customWidth="1"/>
    <col min="21" max="23" width="9.85546875" style="4" customWidth="1"/>
    <col min="24" max="24" width="9.140625" style="4"/>
    <col min="25" max="25" width="9.140625" style="5"/>
    <col min="26" max="16384" width="9.140625" style="4"/>
  </cols>
  <sheetData>
    <row r="1" spans="1:27" x14ac:dyDescent="0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</row>
    <row r="2" spans="1:27" x14ac:dyDescent="0.25">
      <c r="A2" s="1"/>
      <c r="B2" s="1"/>
      <c r="C2" s="6"/>
      <c r="D2" s="7"/>
      <c r="E2" s="6"/>
      <c r="F2" s="7"/>
      <c r="G2" s="1"/>
      <c r="H2" s="1"/>
      <c r="I2" s="1"/>
      <c r="J2" s="1"/>
      <c r="K2" s="1"/>
      <c r="L2" s="7"/>
      <c r="M2" s="1"/>
      <c r="N2" s="8">
        <v>2019</v>
      </c>
      <c r="O2" s="8">
        <v>2020</v>
      </c>
      <c r="P2" s="8">
        <v>2021</v>
      </c>
      <c r="Q2" s="8">
        <v>2022</v>
      </c>
      <c r="R2" s="8">
        <v>2023</v>
      </c>
      <c r="S2" s="8">
        <v>2024</v>
      </c>
      <c r="T2" s="8">
        <v>2025</v>
      </c>
      <c r="U2" s="8">
        <v>2026</v>
      </c>
      <c r="V2" s="8">
        <v>2027</v>
      </c>
      <c r="W2" s="8">
        <v>2028</v>
      </c>
    </row>
    <row r="3" spans="1:27" s="25" customFormat="1" ht="11.25" x14ac:dyDescent="0.2">
      <c r="A3" s="9">
        <v>1</v>
      </c>
      <c r="B3" s="10" t="s">
        <v>14</v>
      </c>
      <c r="C3" s="11" t="s">
        <v>15</v>
      </c>
      <c r="D3" s="12" t="s">
        <v>16</v>
      </c>
      <c r="E3" s="13" t="s">
        <v>17</v>
      </c>
      <c r="F3" s="14" t="s">
        <v>18</v>
      </c>
      <c r="G3" s="15" t="s">
        <v>19</v>
      </c>
      <c r="H3" s="16">
        <v>1.829</v>
      </c>
      <c r="I3" s="17" t="s">
        <v>20</v>
      </c>
      <c r="J3" s="18">
        <v>3017016.07</v>
      </c>
      <c r="K3" s="19">
        <f>1810209</f>
        <v>1810209</v>
      </c>
      <c r="L3" s="20">
        <f>J3-K3</f>
        <v>1206807.0699999998</v>
      </c>
      <c r="M3" s="21">
        <v>0.6</v>
      </c>
      <c r="N3" s="22">
        <v>0</v>
      </c>
      <c r="O3" s="22">
        <v>0</v>
      </c>
      <c r="P3" s="22">
        <v>0</v>
      </c>
      <c r="Q3" s="23">
        <v>0</v>
      </c>
      <c r="R3" s="23">
        <f>K3</f>
        <v>1810209</v>
      </c>
      <c r="S3" s="24"/>
      <c r="T3" s="24"/>
      <c r="U3" s="24"/>
      <c r="V3" s="24"/>
      <c r="W3" s="24"/>
      <c r="X3" s="25" t="b">
        <f t="shared" ref="X3:X34" si="0">K3=SUM(N3:W3)</f>
        <v>1</v>
      </c>
      <c r="Y3" s="26">
        <f t="shared" ref="Y3:Y34" si="1">ROUND(K3/J3,4)</f>
        <v>0.6</v>
      </c>
      <c r="Z3" s="25" t="b">
        <f t="shared" ref="Z3:Z34" si="2">Y3=M3</f>
        <v>1</v>
      </c>
      <c r="AA3" s="25" t="b">
        <f t="shared" ref="AA3:AA34" si="3">J3=K3+L3</f>
        <v>1</v>
      </c>
    </row>
    <row r="4" spans="1:27" s="25" customFormat="1" ht="22.5" x14ac:dyDescent="0.2">
      <c r="A4" s="9">
        <v>2</v>
      </c>
      <c r="B4" s="27" t="s">
        <v>21</v>
      </c>
      <c r="C4" s="28" t="s">
        <v>15</v>
      </c>
      <c r="D4" s="29" t="s">
        <v>16</v>
      </c>
      <c r="E4" s="30" t="s">
        <v>17</v>
      </c>
      <c r="F4" s="31" t="s">
        <v>22</v>
      </c>
      <c r="G4" s="32" t="s">
        <v>19</v>
      </c>
      <c r="H4" s="33">
        <v>3.125</v>
      </c>
      <c r="I4" s="34" t="s">
        <v>20</v>
      </c>
      <c r="J4" s="35">
        <v>5610434.8799999999</v>
      </c>
      <c r="K4" s="36">
        <v>3366260</v>
      </c>
      <c r="L4" s="37">
        <f>J4-K4</f>
        <v>2244174.88</v>
      </c>
      <c r="M4" s="38">
        <v>0.6</v>
      </c>
      <c r="N4" s="39">
        <v>0</v>
      </c>
      <c r="O4" s="39">
        <v>0</v>
      </c>
      <c r="P4" s="39">
        <v>0</v>
      </c>
      <c r="Q4" s="40">
        <v>0</v>
      </c>
      <c r="R4" s="41">
        <v>3366260</v>
      </c>
      <c r="S4" s="24"/>
      <c r="T4" s="24"/>
      <c r="U4" s="24"/>
      <c r="V4" s="24"/>
      <c r="W4" s="24"/>
      <c r="X4" s="25" t="b">
        <f t="shared" si="0"/>
        <v>1</v>
      </c>
      <c r="Y4" s="26">
        <f t="shared" si="1"/>
        <v>0.6</v>
      </c>
      <c r="Z4" s="25" t="b">
        <f t="shared" si="2"/>
        <v>1</v>
      </c>
      <c r="AA4" s="25" t="b">
        <f t="shared" si="3"/>
        <v>1</v>
      </c>
    </row>
    <row r="5" spans="1:27" s="25" customFormat="1" ht="11.25" x14ac:dyDescent="0.2">
      <c r="A5" s="9">
        <v>3</v>
      </c>
      <c r="B5" s="42" t="s">
        <v>23</v>
      </c>
      <c r="C5" s="43" t="s">
        <v>15</v>
      </c>
      <c r="D5" s="44" t="s">
        <v>16</v>
      </c>
      <c r="E5" s="30" t="s">
        <v>17</v>
      </c>
      <c r="F5" s="45" t="s">
        <v>24</v>
      </c>
      <c r="G5" s="46" t="s">
        <v>19</v>
      </c>
      <c r="H5" s="47">
        <v>2.9729999999999999</v>
      </c>
      <c r="I5" s="48" t="s">
        <v>20</v>
      </c>
      <c r="J5" s="49">
        <v>5628095.3200000003</v>
      </c>
      <c r="K5" s="36">
        <v>3376857</v>
      </c>
      <c r="L5" s="37">
        <f t="shared" ref="L5:L31" si="4">J5-K5</f>
        <v>2251238.3200000003</v>
      </c>
      <c r="M5" s="38">
        <v>0.6</v>
      </c>
      <c r="N5" s="50">
        <v>0</v>
      </c>
      <c r="O5" s="50">
        <v>0</v>
      </c>
      <c r="P5" s="50">
        <v>0</v>
      </c>
      <c r="Q5" s="41">
        <v>0</v>
      </c>
      <c r="R5" s="41">
        <v>3376857</v>
      </c>
      <c r="S5" s="24"/>
      <c r="T5" s="24"/>
      <c r="U5" s="24"/>
      <c r="V5" s="24"/>
      <c r="W5" s="24"/>
      <c r="X5" s="25" t="b">
        <f t="shared" si="0"/>
        <v>1</v>
      </c>
      <c r="Y5" s="26">
        <f t="shared" si="1"/>
        <v>0.6</v>
      </c>
      <c r="Z5" s="25" t="b">
        <f t="shared" si="2"/>
        <v>1</v>
      </c>
      <c r="AA5" s="25" t="b">
        <f t="shared" si="3"/>
        <v>1</v>
      </c>
    </row>
    <row r="6" spans="1:27" s="25" customFormat="1" ht="33.75" x14ac:dyDescent="0.2">
      <c r="A6" s="9">
        <v>4</v>
      </c>
      <c r="B6" s="42" t="s">
        <v>25</v>
      </c>
      <c r="C6" s="43" t="s">
        <v>15</v>
      </c>
      <c r="D6" s="44" t="s">
        <v>26</v>
      </c>
      <c r="E6" s="30" t="s">
        <v>27</v>
      </c>
      <c r="F6" s="45" t="s">
        <v>28</v>
      </c>
      <c r="G6" s="46" t="s">
        <v>29</v>
      </c>
      <c r="H6" s="47">
        <v>0.152</v>
      </c>
      <c r="I6" s="48" t="s">
        <v>30</v>
      </c>
      <c r="J6" s="49">
        <v>335771.62</v>
      </c>
      <c r="K6" s="19">
        <v>167885</v>
      </c>
      <c r="L6" s="37">
        <f t="shared" si="4"/>
        <v>167886.62</v>
      </c>
      <c r="M6" s="38">
        <v>0.5</v>
      </c>
      <c r="N6" s="50">
        <v>0</v>
      </c>
      <c r="O6" s="50">
        <v>0</v>
      </c>
      <c r="P6" s="50">
        <v>0</v>
      </c>
      <c r="Q6" s="41">
        <v>0</v>
      </c>
      <c r="R6" s="41">
        <v>167885</v>
      </c>
      <c r="S6" s="24"/>
      <c r="T6" s="24"/>
      <c r="U6" s="24"/>
      <c r="V6" s="24"/>
      <c r="W6" s="24"/>
      <c r="X6" s="25" t="b">
        <f t="shared" si="0"/>
        <v>1</v>
      </c>
      <c r="Y6" s="26">
        <f t="shared" si="1"/>
        <v>0.5</v>
      </c>
      <c r="Z6" s="25" t="b">
        <f t="shared" si="2"/>
        <v>1</v>
      </c>
      <c r="AA6" s="25" t="b">
        <f t="shared" si="3"/>
        <v>1</v>
      </c>
    </row>
    <row r="7" spans="1:27" s="25" customFormat="1" ht="56.25" x14ac:dyDescent="0.2">
      <c r="A7" s="51">
        <v>5</v>
      </c>
      <c r="B7" s="52" t="s">
        <v>31</v>
      </c>
      <c r="C7" s="53" t="s">
        <v>32</v>
      </c>
      <c r="D7" s="54" t="s">
        <v>33</v>
      </c>
      <c r="E7" s="55" t="s">
        <v>34</v>
      </c>
      <c r="F7" s="56" t="s">
        <v>35</v>
      </c>
      <c r="G7" s="57" t="s">
        <v>36</v>
      </c>
      <c r="H7" s="58">
        <v>1.635</v>
      </c>
      <c r="I7" s="59" t="s">
        <v>37</v>
      </c>
      <c r="J7" s="60">
        <v>8400000</v>
      </c>
      <c r="K7" s="61">
        <v>5880000</v>
      </c>
      <c r="L7" s="62">
        <f t="shared" si="4"/>
        <v>2520000</v>
      </c>
      <c r="M7" s="63">
        <v>0.7</v>
      </c>
      <c r="N7" s="64">
        <v>0</v>
      </c>
      <c r="O7" s="64">
        <v>0</v>
      </c>
      <c r="P7" s="64">
        <v>0</v>
      </c>
      <c r="Q7" s="65">
        <v>0</v>
      </c>
      <c r="R7" s="65">
        <v>140000</v>
      </c>
      <c r="S7" s="66">
        <v>5740000</v>
      </c>
      <c r="T7" s="24"/>
      <c r="U7" s="24"/>
      <c r="V7" s="24"/>
      <c r="W7" s="24"/>
      <c r="X7" s="25" t="b">
        <f>K7=SUM(N7:W7)</f>
        <v>1</v>
      </c>
      <c r="Y7" s="26">
        <f t="shared" si="1"/>
        <v>0.7</v>
      </c>
      <c r="Z7" s="25" t="b">
        <f t="shared" si="2"/>
        <v>1</v>
      </c>
      <c r="AA7" s="25" t="b">
        <f t="shared" si="3"/>
        <v>1</v>
      </c>
    </row>
    <row r="8" spans="1:27" s="25" customFormat="1" ht="11.25" x14ac:dyDescent="0.2">
      <c r="A8" s="9">
        <v>6</v>
      </c>
      <c r="B8" s="10" t="s">
        <v>38</v>
      </c>
      <c r="C8" s="11" t="s">
        <v>15</v>
      </c>
      <c r="D8" s="12" t="s">
        <v>16</v>
      </c>
      <c r="E8" s="13" t="s">
        <v>17</v>
      </c>
      <c r="F8" s="14" t="s">
        <v>39</v>
      </c>
      <c r="G8" s="15" t="s">
        <v>19</v>
      </c>
      <c r="H8" s="16">
        <v>5.2450000000000001</v>
      </c>
      <c r="I8" s="17" t="s">
        <v>20</v>
      </c>
      <c r="J8" s="18">
        <v>9322843.4399999995</v>
      </c>
      <c r="K8" s="19">
        <f>ROUNDDOWN(J8*M8,0)</f>
        <v>5593706</v>
      </c>
      <c r="L8" s="20">
        <f t="shared" si="4"/>
        <v>3729137.4399999995</v>
      </c>
      <c r="M8" s="21">
        <v>0.6</v>
      </c>
      <c r="N8" s="22">
        <v>0</v>
      </c>
      <c r="O8" s="22">
        <v>0</v>
      </c>
      <c r="P8" s="22">
        <v>0</v>
      </c>
      <c r="Q8" s="23">
        <v>0</v>
      </c>
      <c r="R8" s="23">
        <f>K8</f>
        <v>5593706</v>
      </c>
      <c r="S8" s="66"/>
      <c r="T8" s="24"/>
      <c r="U8" s="24"/>
      <c r="V8" s="24"/>
      <c r="W8" s="24"/>
      <c r="X8" s="25" t="b">
        <f t="shared" si="0"/>
        <v>1</v>
      </c>
      <c r="Y8" s="26">
        <f t="shared" si="1"/>
        <v>0.6</v>
      </c>
      <c r="Z8" s="25" t="b">
        <f t="shared" si="2"/>
        <v>1</v>
      </c>
      <c r="AA8" s="25" t="b">
        <f t="shared" si="3"/>
        <v>1</v>
      </c>
    </row>
    <row r="9" spans="1:27" s="25" customFormat="1" ht="22.5" x14ac:dyDescent="0.2">
      <c r="A9" s="9">
        <v>7</v>
      </c>
      <c r="B9" s="42" t="s">
        <v>40</v>
      </c>
      <c r="C9" s="43" t="s">
        <v>15</v>
      </c>
      <c r="D9" s="44" t="s">
        <v>16</v>
      </c>
      <c r="E9" s="30" t="s">
        <v>17</v>
      </c>
      <c r="F9" s="45" t="s">
        <v>41</v>
      </c>
      <c r="G9" s="46" t="s">
        <v>19</v>
      </c>
      <c r="H9" s="47">
        <v>1.3320000000000001</v>
      </c>
      <c r="I9" s="48" t="s">
        <v>20</v>
      </c>
      <c r="J9" s="49">
        <v>2305755.36</v>
      </c>
      <c r="K9" s="19">
        <v>1383453</v>
      </c>
      <c r="L9" s="37">
        <f t="shared" si="4"/>
        <v>922302.35999999987</v>
      </c>
      <c r="M9" s="38">
        <v>0.6</v>
      </c>
      <c r="N9" s="50">
        <v>0</v>
      </c>
      <c r="O9" s="50">
        <v>0</v>
      </c>
      <c r="P9" s="50">
        <v>0</v>
      </c>
      <c r="Q9" s="41">
        <v>0</v>
      </c>
      <c r="R9" s="41">
        <v>1383453</v>
      </c>
      <c r="S9" s="24"/>
      <c r="T9" s="24"/>
      <c r="U9" s="24"/>
      <c r="V9" s="24"/>
      <c r="W9" s="24"/>
      <c r="X9" s="25" t="b">
        <f t="shared" si="0"/>
        <v>1</v>
      </c>
      <c r="Y9" s="26">
        <f t="shared" si="1"/>
        <v>0.6</v>
      </c>
      <c r="Z9" s="25" t="b">
        <f t="shared" si="2"/>
        <v>1</v>
      </c>
      <c r="AA9" s="25" t="b">
        <f t="shared" si="3"/>
        <v>1</v>
      </c>
    </row>
    <row r="10" spans="1:27" s="25" customFormat="1" ht="56.25" x14ac:dyDescent="0.2">
      <c r="A10" s="9">
        <v>8</v>
      </c>
      <c r="B10" s="42" t="s">
        <v>42</v>
      </c>
      <c r="C10" s="43" t="s">
        <v>15</v>
      </c>
      <c r="D10" s="44" t="s">
        <v>43</v>
      </c>
      <c r="E10" s="30" t="s">
        <v>44</v>
      </c>
      <c r="F10" s="45" t="s">
        <v>45</v>
      </c>
      <c r="G10" s="46" t="s">
        <v>19</v>
      </c>
      <c r="H10" s="47">
        <v>4.335</v>
      </c>
      <c r="I10" s="48" t="s">
        <v>46</v>
      </c>
      <c r="J10" s="49">
        <v>3534820.47</v>
      </c>
      <c r="K10" s="19">
        <v>2120892</v>
      </c>
      <c r="L10" s="37">
        <f t="shared" si="4"/>
        <v>1413928.4700000002</v>
      </c>
      <c r="M10" s="38">
        <v>0.6</v>
      </c>
      <c r="N10" s="50">
        <v>0</v>
      </c>
      <c r="O10" s="50">
        <v>0</v>
      </c>
      <c r="P10" s="50">
        <v>0</v>
      </c>
      <c r="Q10" s="41">
        <v>0</v>
      </c>
      <c r="R10" s="41">
        <v>2120892</v>
      </c>
      <c r="S10" s="24"/>
      <c r="T10" s="24"/>
      <c r="U10" s="24"/>
      <c r="V10" s="24"/>
      <c r="W10" s="24"/>
      <c r="X10" s="25" t="b">
        <f t="shared" si="0"/>
        <v>1</v>
      </c>
      <c r="Y10" s="26">
        <f t="shared" si="1"/>
        <v>0.6</v>
      </c>
      <c r="Z10" s="25" t="b">
        <f t="shared" si="2"/>
        <v>1</v>
      </c>
      <c r="AA10" s="25" t="b">
        <f t="shared" si="3"/>
        <v>1</v>
      </c>
    </row>
    <row r="11" spans="1:27" s="25" customFormat="1" ht="11.25" x14ac:dyDescent="0.2">
      <c r="A11" s="9">
        <v>9</v>
      </c>
      <c r="B11" s="42" t="s">
        <v>47</v>
      </c>
      <c r="C11" s="43" t="s">
        <v>15</v>
      </c>
      <c r="D11" s="44" t="s">
        <v>16</v>
      </c>
      <c r="E11" s="30" t="s">
        <v>17</v>
      </c>
      <c r="F11" s="45" t="s">
        <v>48</v>
      </c>
      <c r="G11" s="46" t="s">
        <v>19</v>
      </c>
      <c r="H11" s="47">
        <v>1.637</v>
      </c>
      <c r="I11" s="48" t="s">
        <v>20</v>
      </c>
      <c r="J11" s="49">
        <v>2848324.73</v>
      </c>
      <c r="K11" s="19">
        <v>1708994</v>
      </c>
      <c r="L11" s="37">
        <f t="shared" si="4"/>
        <v>1139330.73</v>
      </c>
      <c r="M11" s="38">
        <v>0.6</v>
      </c>
      <c r="N11" s="50">
        <v>0</v>
      </c>
      <c r="O11" s="50">
        <v>0</v>
      </c>
      <c r="P11" s="50">
        <v>0</v>
      </c>
      <c r="Q11" s="41">
        <v>0</v>
      </c>
      <c r="R11" s="41">
        <v>1708994</v>
      </c>
      <c r="S11" s="24"/>
      <c r="T11" s="24"/>
      <c r="U11" s="24"/>
      <c r="V11" s="24"/>
      <c r="W11" s="24"/>
      <c r="X11" s="25" t="b">
        <f t="shared" si="0"/>
        <v>1</v>
      </c>
      <c r="Y11" s="26">
        <f t="shared" si="1"/>
        <v>0.6</v>
      </c>
      <c r="Z11" s="25" t="b">
        <f t="shared" si="2"/>
        <v>1</v>
      </c>
      <c r="AA11" s="25" t="b">
        <f t="shared" si="3"/>
        <v>1</v>
      </c>
    </row>
    <row r="12" spans="1:27" s="25" customFormat="1" ht="33.75" x14ac:dyDescent="0.2">
      <c r="A12" s="9">
        <v>10</v>
      </c>
      <c r="B12" s="42" t="s">
        <v>49</v>
      </c>
      <c r="C12" s="43" t="s">
        <v>15</v>
      </c>
      <c r="D12" s="44" t="s">
        <v>50</v>
      </c>
      <c r="E12" s="30" t="s">
        <v>51</v>
      </c>
      <c r="F12" s="45" t="s">
        <v>52</v>
      </c>
      <c r="G12" s="46" t="s">
        <v>29</v>
      </c>
      <c r="H12" s="47">
        <v>0.995</v>
      </c>
      <c r="I12" s="48" t="s">
        <v>53</v>
      </c>
      <c r="J12" s="49">
        <v>1105351.8</v>
      </c>
      <c r="K12" s="19">
        <v>773746</v>
      </c>
      <c r="L12" s="37">
        <f t="shared" si="4"/>
        <v>331605.80000000005</v>
      </c>
      <c r="M12" s="38">
        <v>0.7</v>
      </c>
      <c r="N12" s="50">
        <v>0</v>
      </c>
      <c r="O12" s="50">
        <v>0</v>
      </c>
      <c r="P12" s="50">
        <v>0</v>
      </c>
      <c r="Q12" s="41">
        <v>0</v>
      </c>
      <c r="R12" s="41">
        <v>773746</v>
      </c>
      <c r="S12" s="24"/>
      <c r="T12" s="24"/>
      <c r="U12" s="24"/>
      <c r="V12" s="24"/>
      <c r="W12" s="24"/>
      <c r="X12" s="25" t="b">
        <f t="shared" si="0"/>
        <v>1</v>
      </c>
      <c r="Y12" s="26">
        <f t="shared" si="1"/>
        <v>0.7</v>
      </c>
      <c r="Z12" s="25" t="b">
        <f t="shared" si="2"/>
        <v>1</v>
      </c>
      <c r="AA12" s="25" t="b">
        <f t="shared" si="3"/>
        <v>1</v>
      </c>
    </row>
    <row r="13" spans="1:27" s="25" customFormat="1" ht="22.5" x14ac:dyDescent="0.2">
      <c r="A13" s="9">
        <v>11</v>
      </c>
      <c r="B13" s="42" t="s">
        <v>54</v>
      </c>
      <c r="C13" s="43" t="s">
        <v>15</v>
      </c>
      <c r="D13" s="44" t="s">
        <v>55</v>
      </c>
      <c r="E13" s="30" t="s">
        <v>56</v>
      </c>
      <c r="F13" s="45" t="s">
        <v>57</v>
      </c>
      <c r="G13" s="46" t="s">
        <v>29</v>
      </c>
      <c r="H13" s="47">
        <v>0.83</v>
      </c>
      <c r="I13" s="48" t="s">
        <v>58</v>
      </c>
      <c r="J13" s="49">
        <v>805128.46</v>
      </c>
      <c r="K13" s="19">
        <v>563589</v>
      </c>
      <c r="L13" s="37">
        <f t="shared" si="4"/>
        <v>241539.45999999996</v>
      </c>
      <c r="M13" s="38">
        <v>0.7</v>
      </c>
      <c r="N13" s="50">
        <v>0</v>
      </c>
      <c r="O13" s="50">
        <v>0</v>
      </c>
      <c r="P13" s="50">
        <v>0</v>
      </c>
      <c r="Q13" s="41">
        <v>0</v>
      </c>
      <c r="R13" s="41">
        <v>563589</v>
      </c>
      <c r="S13" s="24"/>
      <c r="T13" s="24"/>
      <c r="U13" s="24"/>
      <c r="V13" s="24"/>
      <c r="W13" s="24"/>
      <c r="X13" s="25" t="b">
        <f t="shared" si="0"/>
        <v>1</v>
      </c>
      <c r="Y13" s="26">
        <f t="shared" si="1"/>
        <v>0.7</v>
      </c>
      <c r="Z13" s="25" t="b">
        <f t="shared" si="2"/>
        <v>1</v>
      </c>
      <c r="AA13" s="25" t="b">
        <f t="shared" si="3"/>
        <v>1</v>
      </c>
    </row>
    <row r="14" spans="1:27" s="25" customFormat="1" ht="22.5" x14ac:dyDescent="0.2">
      <c r="A14" s="9">
        <v>12</v>
      </c>
      <c r="B14" s="42" t="s">
        <v>59</v>
      </c>
      <c r="C14" s="43" t="s">
        <v>15</v>
      </c>
      <c r="D14" s="44" t="s">
        <v>60</v>
      </c>
      <c r="E14" s="30" t="s">
        <v>61</v>
      </c>
      <c r="F14" s="45" t="s">
        <v>62</v>
      </c>
      <c r="G14" s="46" t="s">
        <v>29</v>
      </c>
      <c r="H14" s="47">
        <v>0.57999999999999996</v>
      </c>
      <c r="I14" s="48" t="s">
        <v>63</v>
      </c>
      <c r="J14" s="49">
        <v>357844.72</v>
      </c>
      <c r="K14" s="19">
        <v>214706</v>
      </c>
      <c r="L14" s="37">
        <f t="shared" si="4"/>
        <v>143138.71999999997</v>
      </c>
      <c r="M14" s="38">
        <v>0.6</v>
      </c>
      <c r="N14" s="50">
        <v>0</v>
      </c>
      <c r="O14" s="50">
        <v>0</v>
      </c>
      <c r="P14" s="50">
        <v>0</v>
      </c>
      <c r="Q14" s="41">
        <v>0</v>
      </c>
      <c r="R14" s="41">
        <v>214706</v>
      </c>
      <c r="S14" s="24"/>
      <c r="T14" s="24"/>
      <c r="U14" s="24"/>
      <c r="V14" s="24"/>
      <c r="W14" s="24"/>
      <c r="X14" s="25" t="b">
        <f t="shared" si="0"/>
        <v>1</v>
      </c>
      <c r="Y14" s="26">
        <f t="shared" si="1"/>
        <v>0.6</v>
      </c>
      <c r="Z14" s="25" t="b">
        <f t="shared" si="2"/>
        <v>1</v>
      </c>
      <c r="AA14" s="25" t="b">
        <f t="shared" si="3"/>
        <v>1</v>
      </c>
    </row>
    <row r="15" spans="1:27" s="25" customFormat="1" ht="22.5" x14ac:dyDescent="0.2">
      <c r="A15" s="9">
        <v>13</v>
      </c>
      <c r="B15" s="42" t="s">
        <v>64</v>
      </c>
      <c r="C15" s="43" t="s">
        <v>15</v>
      </c>
      <c r="D15" s="44" t="s">
        <v>55</v>
      </c>
      <c r="E15" s="30" t="s">
        <v>56</v>
      </c>
      <c r="F15" s="45" t="s">
        <v>65</v>
      </c>
      <c r="G15" s="46" t="s">
        <v>29</v>
      </c>
      <c r="H15" s="47">
        <v>0.51</v>
      </c>
      <c r="I15" s="48" t="s">
        <v>58</v>
      </c>
      <c r="J15" s="49">
        <v>1066067.7</v>
      </c>
      <c r="K15" s="19">
        <v>746247</v>
      </c>
      <c r="L15" s="37">
        <f t="shared" si="4"/>
        <v>319820.69999999995</v>
      </c>
      <c r="M15" s="38">
        <v>0.7</v>
      </c>
      <c r="N15" s="50">
        <v>0</v>
      </c>
      <c r="O15" s="50">
        <v>0</v>
      </c>
      <c r="P15" s="50">
        <v>0</v>
      </c>
      <c r="Q15" s="41">
        <v>0</v>
      </c>
      <c r="R15" s="41">
        <v>746247</v>
      </c>
      <c r="S15" s="24"/>
      <c r="T15" s="24"/>
      <c r="U15" s="24"/>
      <c r="V15" s="24"/>
      <c r="W15" s="24"/>
      <c r="X15" s="25" t="b">
        <f t="shared" si="0"/>
        <v>1</v>
      </c>
      <c r="Y15" s="26">
        <f t="shared" si="1"/>
        <v>0.7</v>
      </c>
      <c r="Z15" s="25" t="b">
        <f t="shared" si="2"/>
        <v>1</v>
      </c>
      <c r="AA15" s="25" t="b">
        <f t="shared" si="3"/>
        <v>1</v>
      </c>
    </row>
    <row r="16" spans="1:27" s="25" customFormat="1" ht="22.5" x14ac:dyDescent="0.2">
      <c r="A16" s="9">
        <v>14</v>
      </c>
      <c r="B16" s="42" t="s">
        <v>66</v>
      </c>
      <c r="C16" s="43" t="s">
        <v>15</v>
      </c>
      <c r="D16" s="44" t="s">
        <v>16</v>
      </c>
      <c r="E16" s="30" t="s">
        <v>17</v>
      </c>
      <c r="F16" s="45" t="s">
        <v>67</v>
      </c>
      <c r="G16" s="46" t="s">
        <v>19</v>
      </c>
      <c r="H16" s="47">
        <v>0.42799999999999999</v>
      </c>
      <c r="I16" s="48" t="s">
        <v>20</v>
      </c>
      <c r="J16" s="49">
        <v>3316459.91</v>
      </c>
      <c r="K16" s="19">
        <v>1989875</v>
      </c>
      <c r="L16" s="37">
        <f t="shared" si="4"/>
        <v>1326584.9100000001</v>
      </c>
      <c r="M16" s="38">
        <v>0.6</v>
      </c>
      <c r="N16" s="50">
        <v>0</v>
      </c>
      <c r="O16" s="50">
        <v>0</v>
      </c>
      <c r="P16" s="50">
        <v>0</v>
      </c>
      <c r="Q16" s="41">
        <v>0</v>
      </c>
      <c r="R16" s="41">
        <v>1989875</v>
      </c>
      <c r="S16" s="24"/>
      <c r="T16" s="24"/>
      <c r="U16" s="24"/>
      <c r="V16" s="24"/>
      <c r="W16" s="24"/>
      <c r="X16" s="25" t="b">
        <f t="shared" si="0"/>
        <v>1</v>
      </c>
      <c r="Y16" s="26">
        <f t="shared" si="1"/>
        <v>0.6</v>
      </c>
      <c r="Z16" s="25" t="b">
        <f t="shared" si="2"/>
        <v>1</v>
      </c>
      <c r="AA16" s="25" t="b">
        <f t="shared" si="3"/>
        <v>1</v>
      </c>
    </row>
    <row r="17" spans="1:27" s="25" customFormat="1" ht="22.5" x14ac:dyDescent="0.2">
      <c r="A17" s="9">
        <v>15</v>
      </c>
      <c r="B17" s="42" t="s">
        <v>68</v>
      </c>
      <c r="C17" s="43" t="s">
        <v>15</v>
      </c>
      <c r="D17" s="44" t="s">
        <v>69</v>
      </c>
      <c r="E17" s="30" t="s">
        <v>70</v>
      </c>
      <c r="F17" s="45" t="s">
        <v>71</v>
      </c>
      <c r="G17" s="46" t="s">
        <v>29</v>
      </c>
      <c r="H17" s="47">
        <v>0.215</v>
      </c>
      <c r="I17" s="48" t="s">
        <v>30</v>
      </c>
      <c r="J17" s="49">
        <v>685304.83</v>
      </c>
      <c r="K17" s="19">
        <v>548243</v>
      </c>
      <c r="L17" s="37">
        <f t="shared" si="4"/>
        <v>137061.82999999996</v>
      </c>
      <c r="M17" s="38">
        <v>0.8</v>
      </c>
      <c r="N17" s="50">
        <v>0</v>
      </c>
      <c r="O17" s="50">
        <v>0</v>
      </c>
      <c r="P17" s="50">
        <v>0</v>
      </c>
      <c r="Q17" s="41">
        <v>0</v>
      </c>
      <c r="R17" s="41">
        <v>548243</v>
      </c>
      <c r="S17" s="24"/>
      <c r="T17" s="24"/>
      <c r="U17" s="24"/>
      <c r="V17" s="24"/>
      <c r="W17" s="24"/>
      <c r="X17" s="25" t="b">
        <f t="shared" si="0"/>
        <v>1</v>
      </c>
      <c r="Y17" s="26">
        <f t="shared" si="1"/>
        <v>0.8</v>
      </c>
      <c r="Z17" s="25" t="b">
        <f t="shared" si="2"/>
        <v>1</v>
      </c>
      <c r="AA17" s="25" t="b">
        <f t="shared" si="3"/>
        <v>1</v>
      </c>
    </row>
    <row r="18" spans="1:27" s="25" customFormat="1" ht="33.75" x14ac:dyDescent="0.2">
      <c r="A18" s="51">
        <v>16</v>
      </c>
      <c r="B18" s="52" t="s">
        <v>72</v>
      </c>
      <c r="C18" s="53" t="s">
        <v>32</v>
      </c>
      <c r="D18" s="54" t="s">
        <v>73</v>
      </c>
      <c r="E18" s="55" t="s">
        <v>74</v>
      </c>
      <c r="F18" s="56" t="s">
        <v>75</v>
      </c>
      <c r="G18" s="57" t="s">
        <v>36</v>
      </c>
      <c r="H18" s="58">
        <v>3.5249999999999999</v>
      </c>
      <c r="I18" s="59" t="s">
        <v>76</v>
      </c>
      <c r="J18" s="60">
        <v>7260668.7199999997</v>
      </c>
      <c r="K18" s="61">
        <v>4356401</v>
      </c>
      <c r="L18" s="62">
        <f t="shared" si="4"/>
        <v>2904267.7199999997</v>
      </c>
      <c r="M18" s="63">
        <v>0.6</v>
      </c>
      <c r="N18" s="64">
        <v>0</v>
      </c>
      <c r="O18" s="64">
        <v>0</v>
      </c>
      <c r="P18" s="64">
        <v>0</v>
      </c>
      <c r="Q18" s="65">
        <v>0</v>
      </c>
      <c r="R18" s="67">
        <v>64575</v>
      </c>
      <c r="S18" s="68">
        <v>64575</v>
      </c>
      <c r="T18" s="68">
        <v>2400000</v>
      </c>
      <c r="U18" s="68">
        <v>1827251</v>
      </c>
      <c r="V18" s="24"/>
      <c r="W18" s="24"/>
      <c r="X18" s="25" t="b">
        <f t="shared" si="0"/>
        <v>1</v>
      </c>
      <c r="Y18" s="26">
        <f t="shared" si="1"/>
        <v>0.6</v>
      </c>
      <c r="Z18" s="25" t="b">
        <f t="shared" si="2"/>
        <v>1</v>
      </c>
      <c r="AA18" s="25" t="b">
        <f t="shared" si="3"/>
        <v>1</v>
      </c>
    </row>
    <row r="19" spans="1:27" s="25" customFormat="1" ht="22.5" x14ac:dyDescent="0.2">
      <c r="A19" s="51">
        <v>17</v>
      </c>
      <c r="B19" s="52" t="s">
        <v>77</v>
      </c>
      <c r="C19" s="53" t="s">
        <v>32</v>
      </c>
      <c r="D19" s="54" t="s">
        <v>73</v>
      </c>
      <c r="E19" s="55" t="s">
        <v>74</v>
      </c>
      <c r="F19" s="56" t="s">
        <v>78</v>
      </c>
      <c r="G19" s="57" t="s">
        <v>29</v>
      </c>
      <c r="H19" s="58">
        <v>2.968</v>
      </c>
      <c r="I19" s="59" t="s">
        <v>76</v>
      </c>
      <c r="J19" s="60">
        <v>9985631.4499999993</v>
      </c>
      <c r="K19" s="61">
        <v>5991378</v>
      </c>
      <c r="L19" s="62">
        <f t="shared" si="4"/>
        <v>3994253.4499999993</v>
      </c>
      <c r="M19" s="63">
        <v>0.6</v>
      </c>
      <c r="N19" s="64">
        <v>0</v>
      </c>
      <c r="O19" s="64">
        <v>0</v>
      </c>
      <c r="P19" s="64">
        <v>0</v>
      </c>
      <c r="Q19" s="65">
        <v>0</v>
      </c>
      <c r="R19" s="65">
        <v>114390</v>
      </c>
      <c r="S19" s="66">
        <v>114390</v>
      </c>
      <c r="T19" s="66">
        <v>2880000</v>
      </c>
      <c r="U19" s="66">
        <v>2882598</v>
      </c>
      <c r="V19" s="24"/>
      <c r="W19" s="24"/>
      <c r="X19" s="25" t="b">
        <f t="shared" si="0"/>
        <v>1</v>
      </c>
      <c r="Y19" s="26">
        <f t="shared" si="1"/>
        <v>0.6</v>
      </c>
      <c r="Z19" s="25" t="b">
        <f t="shared" si="2"/>
        <v>1</v>
      </c>
      <c r="AA19" s="25" t="b">
        <f t="shared" si="3"/>
        <v>1</v>
      </c>
    </row>
    <row r="20" spans="1:27" s="25" customFormat="1" ht="33.75" x14ac:dyDescent="0.2">
      <c r="A20" s="9">
        <v>18</v>
      </c>
      <c r="B20" s="42" t="s">
        <v>79</v>
      </c>
      <c r="C20" s="43" t="s">
        <v>15</v>
      </c>
      <c r="D20" s="44" t="s">
        <v>50</v>
      </c>
      <c r="E20" s="30" t="s">
        <v>51</v>
      </c>
      <c r="F20" s="45" t="s">
        <v>80</v>
      </c>
      <c r="G20" s="46" t="s">
        <v>19</v>
      </c>
      <c r="H20" s="47">
        <v>2.38</v>
      </c>
      <c r="I20" s="48" t="s">
        <v>53</v>
      </c>
      <c r="J20" s="49">
        <v>1359715.8</v>
      </c>
      <c r="K20" s="19">
        <v>951801</v>
      </c>
      <c r="L20" s="37">
        <f t="shared" si="4"/>
        <v>407914.80000000005</v>
      </c>
      <c r="M20" s="38">
        <v>0.7</v>
      </c>
      <c r="N20" s="50">
        <v>0</v>
      </c>
      <c r="O20" s="50">
        <v>0</v>
      </c>
      <c r="P20" s="50">
        <v>0</v>
      </c>
      <c r="Q20" s="41">
        <v>0</v>
      </c>
      <c r="R20" s="41">
        <v>951801</v>
      </c>
      <c r="S20" s="66"/>
      <c r="T20" s="66"/>
      <c r="U20" s="66"/>
      <c r="V20" s="24"/>
      <c r="W20" s="24"/>
      <c r="X20" s="25" t="b">
        <f t="shared" si="0"/>
        <v>1</v>
      </c>
      <c r="Y20" s="26">
        <f t="shared" si="1"/>
        <v>0.7</v>
      </c>
      <c r="Z20" s="25" t="b">
        <f t="shared" si="2"/>
        <v>1</v>
      </c>
      <c r="AA20" s="25" t="b">
        <f t="shared" si="3"/>
        <v>1</v>
      </c>
    </row>
    <row r="21" spans="1:27" s="25" customFormat="1" ht="56.25" x14ac:dyDescent="0.2">
      <c r="A21" s="9">
        <v>19</v>
      </c>
      <c r="B21" s="42" t="s">
        <v>81</v>
      </c>
      <c r="C21" s="43" t="s">
        <v>15</v>
      </c>
      <c r="D21" s="44" t="s">
        <v>43</v>
      </c>
      <c r="E21" s="30" t="s">
        <v>44</v>
      </c>
      <c r="F21" s="45" t="s">
        <v>82</v>
      </c>
      <c r="G21" s="46" t="s">
        <v>29</v>
      </c>
      <c r="H21" s="47">
        <v>1.976</v>
      </c>
      <c r="I21" s="48" t="s">
        <v>46</v>
      </c>
      <c r="J21" s="49">
        <v>3664122.99</v>
      </c>
      <c r="K21" s="19">
        <v>2198473</v>
      </c>
      <c r="L21" s="37">
        <f t="shared" si="4"/>
        <v>1465649.9900000002</v>
      </c>
      <c r="M21" s="38">
        <v>0.6</v>
      </c>
      <c r="N21" s="50">
        <v>0</v>
      </c>
      <c r="O21" s="50">
        <v>0</v>
      </c>
      <c r="P21" s="50">
        <v>0</v>
      </c>
      <c r="Q21" s="41">
        <v>0</v>
      </c>
      <c r="R21" s="41">
        <v>2198473</v>
      </c>
      <c r="S21" s="66"/>
      <c r="T21" s="66"/>
      <c r="U21" s="66"/>
      <c r="V21" s="24"/>
      <c r="W21" s="24"/>
      <c r="X21" s="25" t="b">
        <f t="shared" si="0"/>
        <v>1</v>
      </c>
      <c r="Y21" s="26">
        <f t="shared" si="1"/>
        <v>0.6</v>
      </c>
      <c r="Z21" s="25" t="b">
        <f t="shared" si="2"/>
        <v>1</v>
      </c>
      <c r="AA21" s="25" t="b">
        <f t="shared" si="3"/>
        <v>1</v>
      </c>
    </row>
    <row r="22" spans="1:27" s="25" customFormat="1" ht="45" x14ac:dyDescent="0.2">
      <c r="A22" s="9">
        <v>20</v>
      </c>
      <c r="B22" s="42" t="s">
        <v>83</v>
      </c>
      <c r="C22" s="43" t="s">
        <v>15</v>
      </c>
      <c r="D22" s="44" t="s">
        <v>43</v>
      </c>
      <c r="E22" s="30" t="s">
        <v>44</v>
      </c>
      <c r="F22" s="45" t="s">
        <v>84</v>
      </c>
      <c r="G22" s="46" t="s">
        <v>29</v>
      </c>
      <c r="H22" s="47">
        <v>1.8029999999999999</v>
      </c>
      <c r="I22" s="48" t="s">
        <v>46</v>
      </c>
      <c r="J22" s="49">
        <v>2684244.75</v>
      </c>
      <c r="K22" s="19">
        <v>1610546</v>
      </c>
      <c r="L22" s="37">
        <f t="shared" si="4"/>
        <v>1073698.75</v>
      </c>
      <c r="M22" s="38">
        <v>0.6</v>
      </c>
      <c r="N22" s="50">
        <v>0</v>
      </c>
      <c r="O22" s="50">
        <v>0</v>
      </c>
      <c r="P22" s="50">
        <v>0</v>
      </c>
      <c r="Q22" s="41">
        <v>0</v>
      </c>
      <c r="R22" s="41">
        <v>1610546</v>
      </c>
      <c r="S22" s="66"/>
      <c r="T22" s="66"/>
      <c r="U22" s="66"/>
      <c r="V22" s="24"/>
      <c r="W22" s="24"/>
      <c r="X22" s="25" t="b">
        <f t="shared" si="0"/>
        <v>1</v>
      </c>
      <c r="Y22" s="26">
        <f t="shared" si="1"/>
        <v>0.6</v>
      </c>
      <c r="Z22" s="25" t="b">
        <f t="shared" si="2"/>
        <v>1</v>
      </c>
      <c r="AA22" s="25" t="b">
        <f t="shared" si="3"/>
        <v>1</v>
      </c>
    </row>
    <row r="23" spans="1:27" s="25" customFormat="1" ht="22.5" x14ac:dyDescent="0.2">
      <c r="A23" s="9">
        <v>21</v>
      </c>
      <c r="B23" s="42" t="s">
        <v>85</v>
      </c>
      <c r="C23" s="43" t="s">
        <v>15</v>
      </c>
      <c r="D23" s="44" t="s">
        <v>86</v>
      </c>
      <c r="E23" s="30" t="s">
        <v>87</v>
      </c>
      <c r="F23" s="45" t="s">
        <v>88</v>
      </c>
      <c r="G23" s="46" t="s">
        <v>36</v>
      </c>
      <c r="H23" s="47">
        <v>1.2310000000000001</v>
      </c>
      <c r="I23" s="48" t="s">
        <v>89</v>
      </c>
      <c r="J23" s="49">
        <v>4544446</v>
      </c>
      <c r="K23" s="19">
        <v>2272223</v>
      </c>
      <c r="L23" s="37">
        <f t="shared" si="4"/>
        <v>2272223</v>
      </c>
      <c r="M23" s="38">
        <v>0.5</v>
      </c>
      <c r="N23" s="50">
        <v>0</v>
      </c>
      <c r="O23" s="50">
        <v>0</v>
      </c>
      <c r="P23" s="50">
        <v>0</v>
      </c>
      <c r="Q23" s="41">
        <v>0</v>
      </c>
      <c r="R23" s="41">
        <v>2272223</v>
      </c>
      <c r="S23" s="66"/>
      <c r="T23" s="66"/>
      <c r="U23" s="66"/>
      <c r="V23" s="24"/>
      <c r="W23" s="24"/>
      <c r="X23" s="25" t="b">
        <f t="shared" si="0"/>
        <v>1</v>
      </c>
      <c r="Y23" s="26">
        <f t="shared" si="1"/>
        <v>0.5</v>
      </c>
      <c r="Z23" s="25" t="b">
        <f t="shared" si="2"/>
        <v>1</v>
      </c>
      <c r="AA23" s="25" t="b">
        <f t="shared" si="3"/>
        <v>1</v>
      </c>
    </row>
    <row r="24" spans="1:27" s="25" customFormat="1" ht="26.25" customHeight="1" x14ac:dyDescent="0.2">
      <c r="A24" s="9">
        <v>22</v>
      </c>
      <c r="B24" s="42" t="s">
        <v>90</v>
      </c>
      <c r="C24" s="43" t="s">
        <v>15</v>
      </c>
      <c r="D24" s="44" t="s">
        <v>69</v>
      </c>
      <c r="E24" s="30" t="s">
        <v>70</v>
      </c>
      <c r="F24" s="45" t="s">
        <v>91</v>
      </c>
      <c r="G24" s="46" t="s">
        <v>29</v>
      </c>
      <c r="H24" s="47">
        <v>0.84499999999999997</v>
      </c>
      <c r="I24" s="48" t="s">
        <v>30</v>
      </c>
      <c r="J24" s="49">
        <v>1880176.98</v>
      </c>
      <c r="K24" s="19">
        <v>1504141</v>
      </c>
      <c r="L24" s="37">
        <f t="shared" si="4"/>
        <v>376035.98</v>
      </c>
      <c r="M24" s="38">
        <v>0.8</v>
      </c>
      <c r="N24" s="50">
        <v>0</v>
      </c>
      <c r="O24" s="50">
        <v>0</v>
      </c>
      <c r="P24" s="50">
        <v>0</v>
      </c>
      <c r="Q24" s="41">
        <v>0</v>
      </c>
      <c r="R24" s="41">
        <v>1504141</v>
      </c>
      <c r="S24" s="66"/>
      <c r="T24" s="66"/>
      <c r="U24" s="66"/>
      <c r="V24" s="24"/>
      <c r="W24" s="24"/>
      <c r="X24" s="25" t="b">
        <f t="shared" si="0"/>
        <v>1</v>
      </c>
      <c r="Y24" s="26">
        <f t="shared" si="1"/>
        <v>0.8</v>
      </c>
      <c r="Z24" s="25" t="b">
        <f t="shared" si="2"/>
        <v>1</v>
      </c>
      <c r="AA24" s="25" t="b">
        <f t="shared" si="3"/>
        <v>1</v>
      </c>
    </row>
    <row r="25" spans="1:27" s="25" customFormat="1" ht="33.75" x14ac:dyDescent="0.2">
      <c r="A25" s="9">
        <v>23</v>
      </c>
      <c r="B25" s="42" t="s">
        <v>92</v>
      </c>
      <c r="C25" s="43" t="s">
        <v>15</v>
      </c>
      <c r="D25" s="44" t="s">
        <v>69</v>
      </c>
      <c r="E25" s="30" t="s">
        <v>70</v>
      </c>
      <c r="F25" s="45" t="s">
        <v>93</v>
      </c>
      <c r="G25" s="46" t="s">
        <v>29</v>
      </c>
      <c r="H25" s="47">
        <v>0.76100000000000001</v>
      </c>
      <c r="I25" s="48" t="s">
        <v>30</v>
      </c>
      <c r="J25" s="49">
        <v>5424187.3099999996</v>
      </c>
      <c r="K25" s="19">
        <v>4339349</v>
      </c>
      <c r="L25" s="37">
        <f t="shared" si="4"/>
        <v>1084838.3099999996</v>
      </c>
      <c r="M25" s="38">
        <v>0.8</v>
      </c>
      <c r="N25" s="50">
        <v>0</v>
      </c>
      <c r="O25" s="50">
        <v>0</v>
      </c>
      <c r="P25" s="50">
        <v>0</v>
      </c>
      <c r="Q25" s="41">
        <v>0</v>
      </c>
      <c r="R25" s="41">
        <v>4339349</v>
      </c>
      <c r="S25" s="24"/>
      <c r="T25" s="24"/>
      <c r="U25" s="24"/>
      <c r="V25" s="24"/>
      <c r="W25" s="24"/>
      <c r="X25" s="25" t="b">
        <f t="shared" si="0"/>
        <v>1</v>
      </c>
      <c r="Y25" s="26">
        <f t="shared" si="1"/>
        <v>0.8</v>
      </c>
      <c r="Z25" s="25" t="b">
        <f t="shared" si="2"/>
        <v>1</v>
      </c>
      <c r="AA25" s="25" t="b">
        <f t="shared" si="3"/>
        <v>1</v>
      </c>
    </row>
    <row r="26" spans="1:27" s="25" customFormat="1" ht="22.5" x14ac:dyDescent="0.2">
      <c r="A26" s="9">
        <v>24</v>
      </c>
      <c r="B26" s="42" t="s">
        <v>94</v>
      </c>
      <c r="C26" s="43" t="s">
        <v>15</v>
      </c>
      <c r="D26" s="44" t="s">
        <v>69</v>
      </c>
      <c r="E26" s="30" t="s">
        <v>70</v>
      </c>
      <c r="F26" s="45" t="s">
        <v>95</v>
      </c>
      <c r="G26" s="46" t="s">
        <v>29</v>
      </c>
      <c r="H26" s="47">
        <v>0.64100000000000001</v>
      </c>
      <c r="I26" s="48" t="s">
        <v>30</v>
      </c>
      <c r="J26" s="49">
        <v>883096.44</v>
      </c>
      <c r="K26" s="19">
        <v>706477</v>
      </c>
      <c r="L26" s="37">
        <f t="shared" si="4"/>
        <v>176619.43999999994</v>
      </c>
      <c r="M26" s="38">
        <v>0.8</v>
      </c>
      <c r="N26" s="50">
        <v>0</v>
      </c>
      <c r="O26" s="50">
        <v>0</v>
      </c>
      <c r="P26" s="50">
        <v>0</v>
      </c>
      <c r="Q26" s="41">
        <v>0</v>
      </c>
      <c r="R26" s="41">
        <v>706477</v>
      </c>
      <c r="S26" s="24"/>
      <c r="T26" s="24"/>
      <c r="U26" s="24"/>
      <c r="V26" s="24"/>
      <c r="W26" s="24"/>
      <c r="X26" s="25" t="b">
        <f t="shared" si="0"/>
        <v>1</v>
      </c>
      <c r="Y26" s="26">
        <f t="shared" si="1"/>
        <v>0.8</v>
      </c>
      <c r="Z26" s="25" t="b">
        <f t="shared" si="2"/>
        <v>1</v>
      </c>
      <c r="AA26" s="25" t="b">
        <f t="shared" si="3"/>
        <v>1</v>
      </c>
    </row>
    <row r="27" spans="1:27" s="25" customFormat="1" ht="33.75" x14ac:dyDescent="0.2">
      <c r="A27" s="9">
        <v>25</v>
      </c>
      <c r="B27" s="42" t="s">
        <v>96</v>
      </c>
      <c r="C27" s="43" t="s">
        <v>15</v>
      </c>
      <c r="D27" s="44" t="s">
        <v>50</v>
      </c>
      <c r="E27" s="30" t="s">
        <v>51</v>
      </c>
      <c r="F27" s="45" t="s">
        <v>97</v>
      </c>
      <c r="G27" s="46" t="s">
        <v>29</v>
      </c>
      <c r="H27" s="47">
        <v>0.48399999999999999</v>
      </c>
      <c r="I27" s="48" t="s">
        <v>53</v>
      </c>
      <c r="J27" s="49">
        <v>561336.32999999996</v>
      </c>
      <c r="K27" s="19">
        <v>392935</v>
      </c>
      <c r="L27" s="37">
        <f t="shared" si="4"/>
        <v>168401.32999999996</v>
      </c>
      <c r="M27" s="38">
        <v>0.7</v>
      </c>
      <c r="N27" s="50">
        <v>0</v>
      </c>
      <c r="O27" s="50">
        <v>0</v>
      </c>
      <c r="P27" s="50">
        <v>0</v>
      </c>
      <c r="Q27" s="41">
        <v>0</v>
      </c>
      <c r="R27" s="41">
        <v>392935</v>
      </c>
      <c r="S27" s="24"/>
      <c r="T27" s="24"/>
      <c r="U27" s="24"/>
      <c r="V27" s="24"/>
      <c r="W27" s="24"/>
      <c r="X27" s="25" t="b">
        <f t="shared" si="0"/>
        <v>1</v>
      </c>
      <c r="Y27" s="26">
        <f t="shared" si="1"/>
        <v>0.7</v>
      </c>
      <c r="Z27" s="25" t="b">
        <f t="shared" si="2"/>
        <v>1</v>
      </c>
      <c r="AA27" s="25" t="b">
        <f t="shared" si="3"/>
        <v>1</v>
      </c>
    </row>
    <row r="28" spans="1:27" s="25" customFormat="1" ht="33.75" x14ac:dyDescent="0.2">
      <c r="A28" s="9">
        <v>26</v>
      </c>
      <c r="B28" s="42" t="s">
        <v>98</v>
      </c>
      <c r="C28" s="43" t="s">
        <v>15</v>
      </c>
      <c r="D28" s="44" t="s">
        <v>73</v>
      </c>
      <c r="E28" s="30">
        <v>2604</v>
      </c>
      <c r="F28" s="45" t="s">
        <v>99</v>
      </c>
      <c r="G28" s="46" t="s">
        <v>36</v>
      </c>
      <c r="H28" s="47">
        <v>7.0000000000000007E-2</v>
      </c>
      <c r="I28" s="48" t="s">
        <v>100</v>
      </c>
      <c r="J28" s="49">
        <v>1991789.43</v>
      </c>
      <c r="K28" s="19">
        <v>1195073</v>
      </c>
      <c r="L28" s="37">
        <f t="shared" si="4"/>
        <v>796716.42999999993</v>
      </c>
      <c r="M28" s="38">
        <v>0.6</v>
      </c>
      <c r="N28" s="50">
        <v>0</v>
      </c>
      <c r="O28" s="50">
        <v>0</v>
      </c>
      <c r="P28" s="50">
        <v>0</v>
      </c>
      <c r="Q28" s="41">
        <v>0</v>
      </c>
      <c r="R28" s="41">
        <f>K28</f>
        <v>1195073</v>
      </c>
      <c r="S28" s="24"/>
      <c r="T28" s="24"/>
      <c r="U28" s="24"/>
      <c r="V28" s="24"/>
      <c r="W28" s="24"/>
      <c r="X28" s="25" t="b">
        <f t="shared" si="0"/>
        <v>1</v>
      </c>
      <c r="Y28" s="26">
        <f t="shared" si="1"/>
        <v>0.6</v>
      </c>
      <c r="Z28" s="25" t="b">
        <f t="shared" si="2"/>
        <v>1</v>
      </c>
      <c r="AA28" s="25" t="b">
        <f t="shared" si="3"/>
        <v>1</v>
      </c>
    </row>
    <row r="29" spans="1:27" s="25" customFormat="1" ht="45" x14ac:dyDescent="0.2">
      <c r="A29" s="9">
        <v>27</v>
      </c>
      <c r="B29" s="42" t="s">
        <v>101</v>
      </c>
      <c r="C29" s="43" t="s">
        <v>15</v>
      </c>
      <c r="D29" s="44" t="s">
        <v>60</v>
      </c>
      <c r="E29" s="30">
        <v>2601</v>
      </c>
      <c r="F29" s="45" t="s">
        <v>102</v>
      </c>
      <c r="G29" s="46" t="s">
        <v>29</v>
      </c>
      <c r="H29" s="47">
        <v>5.6</v>
      </c>
      <c r="I29" s="48" t="s">
        <v>103</v>
      </c>
      <c r="J29" s="49">
        <v>5939697</v>
      </c>
      <c r="K29" s="19">
        <v>3563818</v>
      </c>
      <c r="L29" s="37">
        <f t="shared" si="4"/>
        <v>2375879</v>
      </c>
      <c r="M29" s="38">
        <v>0.6</v>
      </c>
      <c r="N29" s="50">
        <v>0</v>
      </c>
      <c r="O29" s="50">
        <v>0</v>
      </c>
      <c r="P29" s="50">
        <v>0</v>
      </c>
      <c r="Q29" s="41">
        <v>0</v>
      </c>
      <c r="R29" s="41">
        <f>K29</f>
        <v>3563818</v>
      </c>
      <c r="S29" s="24"/>
      <c r="T29" s="24"/>
      <c r="U29" s="24"/>
      <c r="V29" s="24"/>
      <c r="W29" s="24"/>
      <c r="X29" s="25" t="b">
        <f t="shared" si="0"/>
        <v>1</v>
      </c>
      <c r="Y29" s="26">
        <f t="shared" si="1"/>
        <v>0.6</v>
      </c>
      <c r="Z29" s="25" t="b">
        <f t="shared" si="2"/>
        <v>1</v>
      </c>
      <c r="AA29" s="25" t="b">
        <f t="shared" si="3"/>
        <v>1</v>
      </c>
    </row>
    <row r="30" spans="1:27" s="25" customFormat="1" ht="22.5" x14ac:dyDescent="0.2">
      <c r="A30" s="9">
        <v>28</v>
      </c>
      <c r="B30" s="42" t="s">
        <v>104</v>
      </c>
      <c r="C30" s="43" t="s">
        <v>15</v>
      </c>
      <c r="D30" s="44" t="s">
        <v>69</v>
      </c>
      <c r="E30" s="30">
        <v>2609</v>
      </c>
      <c r="F30" s="45" t="s">
        <v>105</v>
      </c>
      <c r="G30" s="69" t="s">
        <v>29</v>
      </c>
      <c r="H30" s="70">
        <v>0.99</v>
      </c>
      <c r="I30" s="71" t="s">
        <v>30</v>
      </c>
      <c r="J30" s="49">
        <v>1599884.99</v>
      </c>
      <c r="K30" s="19">
        <v>1279907</v>
      </c>
      <c r="L30" s="37">
        <f t="shared" si="4"/>
        <v>319977.99</v>
      </c>
      <c r="M30" s="38">
        <v>0.8</v>
      </c>
      <c r="N30" s="50">
        <v>0</v>
      </c>
      <c r="O30" s="50">
        <v>0</v>
      </c>
      <c r="P30" s="50">
        <v>0</v>
      </c>
      <c r="Q30" s="41">
        <v>0</v>
      </c>
      <c r="R30" s="41">
        <f>K30</f>
        <v>1279907</v>
      </c>
      <c r="S30" s="24"/>
      <c r="T30" s="24"/>
      <c r="U30" s="24"/>
      <c r="V30" s="24"/>
      <c r="W30" s="24"/>
      <c r="X30" s="25" t="b">
        <f t="shared" si="0"/>
        <v>1</v>
      </c>
      <c r="Y30" s="26">
        <f t="shared" si="1"/>
        <v>0.8</v>
      </c>
      <c r="Z30" s="25" t="b">
        <f t="shared" si="2"/>
        <v>1</v>
      </c>
      <c r="AA30" s="25" t="b">
        <f t="shared" si="3"/>
        <v>1</v>
      </c>
    </row>
    <row r="31" spans="1:27" s="25" customFormat="1" ht="22.5" x14ac:dyDescent="0.2">
      <c r="A31" s="51">
        <v>29</v>
      </c>
      <c r="B31" s="52" t="s">
        <v>106</v>
      </c>
      <c r="C31" s="53" t="s">
        <v>32</v>
      </c>
      <c r="D31" s="72" t="s">
        <v>73</v>
      </c>
      <c r="E31" s="55">
        <v>2604</v>
      </c>
      <c r="F31" s="56" t="s">
        <v>107</v>
      </c>
      <c r="G31" s="73" t="s">
        <v>29</v>
      </c>
      <c r="H31" s="58">
        <v>1.9950000000000001</v>
      </c>
      <c r="I31" s="59" t="s">
        <v>108</v>
      </c>
      <c r="J31" s="60">
        <v>10540931.74</v>
      </c>
      <c r="K31" s="61">
        <f>6324559</f>
        <v>6324559</v>
      </c>
      <c r="L31" s="62">
        <f t="shared" si="4"/>
        <v>4216372.74</v>
      </c>
      <c r="M31" s="63">
        <v>0.6</v>
      </c>
      <c r="N31" s="64">
        <v>0</v>
      </c>
      <c r="O31" s="64">
        <v>0</v>
      </c>
      <c r="P31" s="64">
        <v>0</v>
      </c>
      <c r="Q31" s="65">
        <v>0</v>
      </c>
      <c r="R31" s="65">
        <f>3000000</f>
        <v>3000000</v>
      </c>
      <c r="S31" s="66">
        <v>3324559</v>
      </c>
      <c r="T31" s="24"/>
      <c r="U31" s="24"/>
      <c r="V31" s="24"/>
      <c r="W31" s="24"/>
      <c r="X31" s="25" t="b">
        <f t="shared" si="0"/>
        <v>1</v>
      </c>
      <c r="Y31" s="26">
        <f t="shared" si="1"/>
        <v>0.6</v>
      </c>
      <c r="Z31" s="25" t="b">
        <f t="shared" si="2"/>
        <v>1</v>
      </c>
      <c r="AA31" s="25" t="b">
        <f t="shared" si="3"/>
        <v>1</v>
      </c>
    </row>
    <row r="32" spans="1:27" x14ac:dyDescent="0.2">
      <c r="A32" s="1" t="s">
        <v>109</v>
      </c>
      <c r="B32" s="1"/>
      <c r="C32" s="1"/>
      <c r="D32" s="1"/>
      <c r="E32" s="1"/>
      <c r="F32" s="1"/>
      <c r="G32" s="1"/>
      <c r="H32" s="74">
        <f>SUM(H3:H31)</f>
        <v>51.09</v>
      </c>
      <c r="I32" s="75" t="s">
        <v>110</v>
      </c>
      <c r="J32" s="76">
        <f>SUM(J3:J31)</f>
        <v>106659149.23999998</v>
      </c>
      <c r="K32" s="76">
        <f>SUM(K3:K31)</f>
        <v>66931743</v>
      </c>
      <c r="L32" s="76">
        <f>SUM(L3:L31)</f>
        <v>39727406.24000001</v>
      </c>
      <c r="M32" s="38" t="s">
        <v>110</v>
      </c>
      <c r="N32" s="76">
        <f t="shared" ref="N32:W32" si="5">SUM(N3:N31)</f>
        <v>0</v>
      </c>
      <c r="O32" s="76">
        <f t="shared" si="5"/>
        <v>0</v>
      </c>
      <c r="P32" s="76">
        <f t="shared" si="5"/>
        <v>0</v>
      </c>
      <c r="Q32" s="76">
        <f t="shared" si="5"/>
        <v>0</v>
      </c>
      <c r="R32" s="76">
        <f t="shared" si="5"/>
        <v>47698370</v>
      </c>
      <c r="S32" s="76">
        <f t="shared" si="5"/>
        <v>9243524</v>
      </c>
      <c r="T32" s="76">
        <f t="shared" si="5"/>
        <v>5280000</v>
      </c>
      <c r="U32" s="76">
        <f t="shared" si="5"/>
        <v>4709849</v>
      </c>
      <c r="V32" s="76">
        <f t="shared" si="5"/>
        <v>0</v>
      </c>
      <c r="W32" s="76">
        <f t="shared" si="5"/>
        <v>0</v>
      </c>
      <c r="X32" s="25" t="b">
        <f t="shared" si="0"/>
        <v>1</v>
      </c>
      <c r="Y32" s="26">
        <f t="shared" si="1"/>
        <v>0.62749999999999995</v>
      </c>
      <c r="Z32" s="25" t="b">
        <f t="shared" si="2"/>
        <v>0</v>
      </c>
      <c r="AA32" s="25" t="b">
        <f t="shared" si="3"/>
        <v>1</v>
      </c>
    </row>
    <row r="33" spans="1:27" x14ac:dyDescent="0.2">
      <c r="A33" s="1" t="s">
        <v>111</v>
      </c>
      <c r="B33" s="1"/>
      <c r="C33" s="1"/>
      <c r="D33" s="1"/>
      <c r="E33" s="1"/>
      <c r="F33" s="1"/>
      <c r="G33" s="1"/>
      <c r="H33" s="74">
        <f>SUMIF($C$3:$C$31,"N",H3:H31)</f>
        <v>40.967000000000006</v>
      </c>
      <c r="I33" s="75" t="s">
        <v>110</v>
      </c>
      <c r="J33" s="76">
        <f>SUMIF($C$3:$C$31,"N",J3:J31)</f>
        <v>70471917.329999998</v>
      </c>
      <c r="K33" s="76">
        <f>SUMIF($C$3:$C$31,"N",K3:K31)</f>
        <v>44379405</v>
      </c>
      <c r="L33" s="76">
        <f>SUMIF($C$3:$C$31,"N",L3:L31)</f>
        <v>26092512.329999998</v>
      </c>
      <c r="M33" s="38" t="s">
        <v>110</v>
      </c>
      <c r="N33" s="76">
        <f t="shared" ref="N33:W33" si="6">SUMIF($C$3:$C$31,"N",N3:N31)</f>
        <v>0</v>
      </c>
      <c r="O33" s="76">
        <f t="shared" si="6"/>
        <v>0</v>
      </c>
      <c r="P33" s="76">
        <f t="shared" si="6"/>
        <v>0</v>
      </c>
      <c r="Q33" s="76">
        <f t="shared" si="6"/>
        <v>0</v>
      </c>
      <c r="R33" s="76">
        <f t="shared" si="6"/>
        <v>44379405</v>
      </c>
      <c r="S33" s="76">
        <f t="shared" si="6"/>
        <v>0</v>
      </c>
      <c r="T33" s="76">
        <f t="shared" si="6"/>
        <v>0</v>
      </c>
      <c r="U33" s="76">
        <f t="shared" si="6"/>
        <v>0</v>
      </c>
      <c r="V33" s="76">
        <f t="shared" si="6"/>
        <v>0</v>
      </c>
      <c r="W33" s="76">
        <f t="shared" si="6"/>
        <v>0</v>
      </c>
      <c r="X33" s="25" t="b">
        <f t="shared" si="0"/>
        <v>1</v>
      </c>
      <c r="Y33" s="26">
        <f t="shared" si="1"/>
        <v>0.62970000000000004</v>
      </c>
      <c r="Z33" s="25" t="b">
        <f t="shared" si="2"/>
        <v>0</v>
      </c>
      <c r="AA33" s="25" t="b">
        <f t="shared" si="3"/>
        <v>1</v>
      </c>
    </row>
    <row r="34" spans="1:27" s="81" customFormat="1" x14ac:dyDescent="0.2">
      <c r="A34" s="77" t="s">
        <v>112</v>
      </c>
      <c r="B34" s="77"/>
      <c r="C34" s="77"/>
      <c r="D34" s="77"/>
      <c r="E34" s="77"/>
      <c r="F34" s="77"/>
      <c r="G34" s="77"/>
      <c r="H34" s="78">
        <f>SUMIF($C$3:$C$31,"W",H3:H31)</f>
        <v>10.123000000000001</v>
      </c>
      <c r="I34" s="79" t="s">
        <v>110</v>
      </c>
      <c r="J34" s="80">
        <f>SUMIF($C$3:$C$31,"W",J3:J31)</f>
        <v>36187231.909999996</v>
      </c>
      <c r="K34" s="80">
        <f>SUMIF($C$3:$C$31,"W",K3:K31)</f>
        <v>22552338</v>
      </c>
      <c r="L34" s="80">
        <f>SUMIF($C$3:$C$31,"W",L3:L31)</f>
        <v>13634893.909999998</v>
      </c>
      <c r="M34" s="63" t="s">
        <v>110</v>
      </c>
      <c r="N34" s="80">
        <f t="shared" ref="N34:W34" si="7">SUMIF($C$3:$C$31,"W",N3:N31)</f>
        <v>0</v>
      </c>
      <c r="O34" s="80">
        <f t="shared" si="7"/>
        <v>0</v>
      </c>
      <c r="P34" s="80">
        <f t="shared" si="7"/>
        <v>0</v>
      </c>
      <c r="Q34" s="80">
        <f t="shared" si="7"/>
        <v>0</v>
      </c>
      <c r="R34" s="80">
        <f t="shared" si="7"/>
        <v>3318965</v>
      </c>
      <c r="S34" s="80">
        <f t="shared" si="7"/>
        <v>9243524</v>
      </c>
      <c r="T34" s="80">
        <f t="shared" si="7"/>
        <v>5280000</v>
      </c>
      <c r="U34" s="80">
        <f t="shared" si="7"/>
        <v>4709849</v>
      </c>
      <c r="V34" s="80">
        <f t="shared" si="7"/>
        <v>0</v>
      </c>
      <c r="W34" s="80">
        <f t="shared" si="7"/>
        <v>0</v>
      </c>
      <c r="X34" s="25" t="b">
        <f t="shared" si="0"/>
        <v>1</v>
      </c>
      <c r="Y34" s="26">
        <f t="shared" si="1"/>
        <v>0.62319999999999998</v>
      </c>
      <c r="Z34" s="25" t="b">
        <f t="shared" si="2"/>
        <v>0</v>
      </c>
      <c r="AA34" s="25" t="b">
        <f t="shared" si="3"/>
        <v>1</v>
      </c>
    </row>
    <row r="35" spans="1:27" x14ac:dyDescent="0.2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3"/>
      <c r="O35" s="83"/>
      <c r="P35" s="83"/>
      <c r="Q35" s="83"/>
      <c r="R35" s="83"/>
      <c r="S35" s="83"/>
      <c r="T35" s="83"/>
      <c r="U35" s="83"/>
      <c r="V35" s="83"/>
      <c r="W35" s="83"/>
    </row>
    <row r="36" spans="1:27" x14ac:dyDescent="0.25">
      <c r="A36" s="85" t="s">
        <v>113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4"/>
      <c r="N36" s="83"/>
      <c r="O36" s="83"/>
      <c r="P36" s="83"/>
      <c r="Q36" s="83"/>
      <c r="R36" s="83"/>
      <c r="S36" s="83"/>
      <c r="T36" s="83"/>
      <c r="U36" s="83"/>
      <c r="V36" s="83"/>
      <c r="W36" s="83"/>
    </row>
    <row r="37" spans="1:27" x14ac:dyDescent="0.25">
      <c r="A37" s="86" t="s">
        <v>114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4"/>
      <c r="N37" s="83"/>
      <c r="O37" s="83"/>
      <c r="P37" s="83"/>
      <c r="Q37" s="83"/>
      <c r="R37" s="83"/>
      <c r="S37" s="83"/>
      <c r="T37" s="83"/>
      <c r="U37" s="83"/>
      <c r="V37" s="83"/>
      <c r="W37" s="83"/>
    </row>
    <row r="38" spans="1:27" x14ac:dyDescent="0.25">
      <c r="A38" s="85" t="s">
        <v>115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4"/>
      <c r="N38" s="83"/>
      <c r="O38" s="83"/>
      <c r="P38" s="83"/>
      <c r="Q38" s="83"/>
      <c r="R38" s="83"/>
      <c r="S38" s="83"/>
      <c r="T38" s="83"/>
      <c r="U38" s="83"/>
      <c r="V38" s="83"/>
      <c r="W38" s="83"/>
    </row>
    <row r="39" spans="1:27" x14ac:dyDescent="0.25">
      <c r="A39" s="87" t="s">
        <v>116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9"/>
      <c r="N39" s="88"/>
      <c r="O39" s="88"/>
      <c r="P39" s="88"/>
      <c r="Q39" s="88"/>
      <c r="R39" s="88"/>
      <c r="S39" s="88"/>
    </row>
    <row r="45" spans="1:27" ht="14.25" customHeight="1" x14ac:dyDescent="0.25"/>
  </sheetData>
  <mergeCells count="17">
    <mergeCell ref="M1:M2"/>
    <mergeCell ref="N1:W1"/>
    <mergeCell ref="A32:G32"/>
    <mergeCell ref="A33:G33"/>
    <mergeCell ref="A34:G34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B3:B31">
    <cfRule type="expression" dxfId="7" priority="5">
      <formula>$O3="p"</formula>
    </cfRule>
    <cfRule type="expression" dxfId="6" priority="6">
      <formula>$O3="k"</formula>
    </cfRule>
    <cfRule type="expression" dxfId="5" priority="7">
      <formula>$N3="odrzucenie"</formula>
    </cfRule>
    <cfRule type="expression" dxfId="4" priority="8">
      <formula>$N3="rezygnacja"</formula>
    </cfRule>
  </conditionalFormatting>
  <conditionalFormatting sqref="G30:I30 D31">
    <cfRule type="expression" dxfId="3" priority="1">
      <formula>$Q30="p"</formula>
    </cfRule>
    <cfRule type="expression" dxfId="2" priority="2">
      <formula>$Q30="k"</formula>
    </cfRule>
    <cfRule type="expression" dxfId="1" priority="3">
      <formula>$P30="odrzucenie"</formula>
    </cfRule>
    <cfRule type="expression" dxfId="0" priority="4">
      <formula>$P30="rezygnacja"</formula>
    </cfRule>
  </conditionalFormatting>
  <dataValidations count="2">
    <dataValidation type="list" allowBlank="1" showInputMessage="1" showErrorMessage="1" sqref="G30" xr:uid="{3E7B2B92-BC61-4C37-9337-9FA82B6C4051}">
      <formula1>$B$16:$B$17</formula1>
    </dataValidation>
    <dataValidation type="list" allowBlank="1" showInputMessage="1" showErrorMessage="1" sqref="G31 G3:G29" xr:uid="{740957EB-C236-49A9-9FE2-55FE30446E9B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9" scale="69" fitToHeight="0" orientation="portrait" horizontalDpi="4294967295" verticalDpi="4294967295" r:id="rId1"/>
  <headerFooter>
    <oddHeader>&amp;LWojewództwo Świętokrzyskie - zadania powiatowe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 rez</vt:lpstr>
      <vt:lpstr>'pow rez'!Obszar_wydruku</vt:lpstr>
      <vt:lpstr>'pow rez'!Tytuły_wydruku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2023-03-28T06:27:04Z</dcterms:created>
  <dcterms:modified xsi:type="dcterms:W3CDTF">2023-03-28T06:27:31Z</dcterms:modified>
</cp:coreProperties>
</file>