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.horbanowicz\Desktop\"/>
    </mc:Choice>
  </mc:AlternateContent>
  <xr:revisionPtr revIDLastSave="0" documentId="8_{3C6CB5A5-BA35-43DD-9EC3-7EE77DD4D1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w rez" sheetId="4" r:id="rId1"/>
  </sheets>
  <definedNames>
    <definedName name="_xlnm._FilterDatabase" localSheetId="0" hidden="1">'pow rez'!$A$2:$W$35</definedName>
    <definedName name="_xlnm.Print_Area" localSheetId="0">'pow rez'!$A$1:$W$40</definedName>
    <definedName name="_xlnm.Print_Titles" localSheetId="0">'pow rez'!$1:$2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4" l="1"/>
  <c r="R35" i="4" s="1"/>
  <c r="K32" i="4"/>
  <c r="K35" i="4" s="1"/>
  <c r="L3" i="4"/>
  <c r="V33" i="4"/>
  <c r="V35" i="4"/>
  <c r="K4" i="4"/>
  <c r="L4" i="4" s="1"/>
  <c r="H35" i="4"/>
  <c r="H34" i="4"/>
  <c r="H33" i="4"/>
  <c r="O35" i="4"/>
  <c r="P35" i="4"/>
  <c r="Q35" i="4"/>
  <c r="S35" i="4"/>
  <c r="T35" i="4"/>
  <c r="U35" i="4"/>
  <c r="N35" i="4"/>
  <c r="O34" i="4"/>
  <c r="P34" i="4"/>
  <c r="Q34" i="4"/>
  <c r="S34" i="4"/>
  <c r="T34" i="4"/>
  <c r="U34" i="4"/>
  <c r="N34" i="4"/>
  <c r="O33" i="4"/>
  <c r="P33" i="4"/>
  <c r="Q33" i="4"/>
  <c r="S33" i="4"/>
  <c r="T33" i="4"/>
  <c r="U33" i="4"/>
  <c r="N33" i="4"/>
  <c r="J34" i="4"/>
  <c r="J35" i="4"/>
  <c r="J33" i="4"/>
  <c r="K9" i="4"/>
  <c r="L30" i="4"/>
  <c r="R31" i="4"/>
  <c r="R29" i="4"/>
  <c r="L31" i="4"/>
  <c r="R30" i="4"/>
  <c r="L29" i="4"/>
  <c r="L23" i="4"/>
  <c r="L24" i="4"/>
  <c r="L25" i="4"/>
  <c r="L26" i="4"/>
  <c r="L27" i="4"/>
  <c r="L28" i="4"/>
  <c r="L12" i="4"/>
  <c r="L13" i="4"/>
  <c r="L14" i="4"/>
  <c r="L15" i="4"/>
  <c r="L16" i="4"/>
  <c r="L17" i="4"/>
  <c r="L18" i="4"/>
  <c r="L19" i="4"/>
  <c r="L20" i="4"/>
  <c r="L21" i="4"/>
  <c r="L22" i="4"/>
  <c r="L8" i="4"/>
  <c r="L7" i="4"/>
  <c r="L10" i="4"/>
  <c r="L11" i="4"/>
  <c r="L5" i="4"/>
  <c r="L6" i="4"/>
  <c r="W35" i="4"/>
  <c r="V34" i="4"/>
  <c r="W34" i="4"/>
  <c r="W33" i="4"/>
  <c r="R4" i="4" l="1"/>
  <c r="K34" i="4"/>
  <c r="L32" i="4"/>
  <c r="R9" i="4"/>
  <c r="R34" i="4" s="1"/>
  <c r="K33" i="4"/>
  <c r="L9" i="4"/>
  <c r="L35" i="4" l="1"/>
  <c r="R33" i="4"/>
  <c r="L34" i="4"/>
  <c r="L33" i="4"/>
</calcChain>
</file>

<file path=xl/sharedStrings.xml><?xml version="1.0" encoding="utf-8"?>
<sst xmlns="http://schemas.openxmlformats.org/spreadsheetml/2006/main" count="234" uniqueCount="120">
  <si>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</si>
  <si>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</si>
  <si>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</si>
  <si>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</si>
  <si>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</si>
  <si>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</si>
  <si>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</si>
  <si>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</si>
  <si>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</si>
  <si>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</si>
  <si>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</si>
  <si>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Okres realizacji zadania</t>
  </si>
  <si>
    <t>B - budowa (rozbudowa), P - przebudowa, R - remont</t>
  </si>
  <si>
    <t>kolorem czerwonym oznaczono zadania wieloletnie</t>
  </si>
  <si>
    <t>Rodzaj zadania</t>
  </si>
  <si>
    <t>TERC</t>
  </si>
  <si>
    <t>N - zadanie nowe, W - nowe zadanie wieloletnie</t>
  </si>
  <si>
    <t>nowe zadania jednoroczne</t>
  </si>
  <si>
    <t>nowe zadania wieloletnie</t>
  </si>
  <si>
    <t>RAZEM, z tego:</t>
  </si>
  <si>
    <t>Zadanie nowe/wieloletnie [N/W]</t>
  </si>
  <si>
    <t>Powiat Kielecki</t>
  </si>
  <si>
    <t>B</t>
  </si>
  <si>
    <t>R</t>
  </si>
  <si>
    <t>P</t>
  </si>
  <si>
    <t>Powiat Ostrowiecki</t>
  </si>
  <si>
    <t>Powiat Staszowski</t>
  </si>
  <si>
    <t>N</t>
  </si>
  <si>
    <t>Powiat Opatowski</t>
  </si>
  <si>
    <t>Powiat Jędrzejowski</t>
  </si>
  <si>
    <t>Powiat Sandomierski</t>
  </si>
  <si>
    <t>Powiat Buski</t>
  </si>
  <si>
    <t>Powiat Konecki</t>
  </si>
  <si>
    <t>Powiat Starachowicki</t>
  </si>
  <si>
    <t>Powiat Pińczowski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</si>
  <si>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</si>
  <si>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03.2023 11.2023</t>
  </si>
  <si>
    <t>126/A/2023</t>
  </si>
  <si>
    <t>Remont drogi powiatowej nr 1597T Waśniów - Momina</t>
  </si>
  <si>
    <t>06.2023 05.2024</t>
  </si>
  <si>
    <t>07.2023 06.2024</t>
  </si>
  <si>
    <t>W</t>
  </si>
  <si>
    <t>03.2023 11.2024</t>
  </si>
  <si>
    <t>05.2023 11.2023</t>
  </si>
  <si>
    <t>04.2023 11.2023</t>
  </si>
  <si>
    <t>127/A/2023</t>
  </si>
  <si>
    <t>Remont drogi powiatowej nr 1631T w miejscowości Antoniów</t>
  </si>
  <si>
    <t>05.2023 10.2023</t>
  </si>
  <si>
    <t>04.2023 12.2023</t>
  </si>
  <si>
    <t>04.2023 09.2023</t>
  </si>
  <si>
    <t>Przebudowa drogi powiatowej nr 1704T Pierzchnica - Nowa Wieś w miejscowości Nowa Wieś od km 1+700 do km 2+461 Etap II</t>
  </si>
  <si>
    <t>140/A/2023</t>
  </si>
  <si>
    <t>Przebudowa drogi powiatowej nr 1567T Stodoły - Zawichost w miejscowościach Buczek, Dziurów od km 4+230 do km 5+075</t>
  </si>
  <si>
    <t>133/A/2023</t>
  </si>
  <si>
    <t>Budowa drogi powiatowej Nr 0413T Młotkowice - Cis - Zychy - Podlesie</t>
  </si>
  <si>
    <t>61/A/2023</t>
  </si>
  <si>
    <t>37/A/2023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</si>
  <si>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</si>
  <si>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38/A/2023</t>
  </si>
  <si>
    <t>Remont odcinka drogi powiatowej nr 1836T (0813T) Wiśniówka - Niekrasów w miejscowości Niekrasów od km 8+540 do km 10+920</t>
  </si>
  <si>
    <t>176/A/2023</t>
  </si>
  <si>
    <t>04.2023 11.2026</t>
  </si>
  <si>
    <t>Przebudowa i rozbudowa drogi powiatowej nr 1358T na odcinku Łabędziów - Radomice w trybie zaprojektuj i wybuduj</t>
  </si>
  <si>
    <t>203/A/2023</t>
  </si>
  <si>
    <t>Rozbudowa drogi powiatowej nr 1372T od km 2+775 do km 5+000 oraz od km 6+800 do km 8+100 w trybie zaprojektuj i wybuduj</t>
  </si>
  <si>
    <t>202/A/2023</t>
  </si>
  <si>
    <t>Przebudowa drogi powiatowej nr 1581T Sobótka - Wilczyce w miejscowości Wilczyce od km 3+809 do km 4+024</t>
  </si>
  <si>
    <t>136/A/2023</t>
  </si>
  <si>
    <t xml:space="preserve">Remont drogi powiatowej nr 1609T - ul. Iłżecka w Ostrowcu Świętokrzyskim od km 10+940 do km 11+368 </t>
  </si>
  <si>
    <t>130/A/2023</t>
  </si>
  <si>
    <t>Przebudowa drogi powiatowej nr 1153T Przełaj - Wodzisław w m. Kowalów Dolny od km 14+690 do km 15+200</t>
  </si>
  <si>
    <t>8/A/2023</t>
  </si>
  <si>
    <t>06.2023 09.2023</t>
  </si>
  <si>
    <t>Remont drogi powiatowej Nr 0860T Kargów -Tuczępy - Dobrów - Grzybów od km 7+750 do km 8+330 dł. 580 m</t>
  </si>
  <si>
    <t>115/A/2023</t>
  </si>
  <si>
    <t>Przebudowa drogi powiatowej nr 1128T Podlesie - Brus od km 3+000 do km 3+830</t>
  </si>
  <si>
    <t>14/A/2023</t>
  </si>
  <si>
    <t>Przebudowa odcinka drogi powiatowej nr 1870T (0856T) Przeczów - Łubnice w miejscowości Przeczów od km 0+000 do km 0+995</t>
  </si>
  <si>
    <t>173/A/2023</t>
  </si>
  <si>
    <t>Remont drogi powiatowej nr 1621T Szewna - Miłków</t>
  </si>
  <si>
    <t>129/A/2023</t>
  </si>
  <si>
    <t>39/A/2023</t>
  </si>
  <si>
    <t>Remont drogi powiatowej nr 1624T Ostrowiec Św. - Przyborów - Bodzechów</t>
  </si>
  <si>
    <t>131/A/2023</t>
  </si>
  <si>
    <t>119/A/2023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</si>
  <si>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</si>
  <si>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53/A/2023</t>
  </si>
  <si>
    <t>Remont drogi powiatowej nr 1608T Kunów - Janik</t>
  </si>
  <si>
    <t>128/A/2023</t>
  </si>
  <si>
    <t>Remont drogi powiatowej nr 1522T w miejscowości Podgórze i Wiktoryn</t>
  </si>
  <si>
    <t>132/A/2023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</si>
  <si>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</si>
  <si>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</si>
  <si>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</si>
  <si>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</si>
  <si>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</si>
  <si>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</si>
  <si>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</si>
  <si>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</si>
  <si>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</si>
  <si>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</si>
  <si>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Przebudowa drogi powiatowej nr 1540T Dziewiątle - Wola Jastrzębska - Iwaniska w m. Jastrzębska Wola polegająca na budowie zatoki autobusowej i chodnika o łącznej dł. 0,152 km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</si>
  <si>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</si>
  <si>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Przebudowa dróg powiatowych o nr 1670T Probołowice - Miernów - Stawiszyce na odc. Miernów - Probołowice dł. 813 mb oraz nr 1036T Szarbków - Uników - Galów, odc. m. Szarbków - Uników dł. 990 mb</t>
  </si>
  <si>
    <t>137/A/2023</t>
  </si>
  <si>
    <t>Przebudowa drogi powiatowej nr 1696T Gałkowice - Dwikozy w miejscowości Góry Wysokie od km 3+784 do km 4+425</t>
  </si>
  <si>
    <t>180/A/2023</t>
  </si>
  <si>
    <t>Przebudowa odcinka drogi powiatowej nr 1851T (0830T) Niemścice - Ponik w miejscowości Niemścice od km 0+511 do km 0+995</t>
  </si>
  <si>
    <t>141/A/2023</t>
  </si>
  <si>
    <t>Przebudowa drogi powiatowej nr 1703T Świątniki - Byszów w miejscowości Janowice od km 4+480 do km 5+470</t>
  </si>
  <si>
    <t>190/A/2023</t>
  </si>
  <si>
    <t>Przebudowa i rozbudowa drogi powiatowej nr 1424T na odcinku Jeleniów - Piórków od km 3+950 do km 5+945</t>
  </si>
  <si>
    <t>06.2023 11.2024</t>
  </si>
  <si>
    <t>192/A/2023</t>
  </si>
  <si>
    <t>Rozbudowa skrzyżowania drogi powiatowej nr 1429T (starodroże DW764) z drogami powiatowymi nr 1319T i nr 1322T w miejscowości Daleszyce</t>
  </si>
  <si>
    <t>Przebudowa dróg powiatowych w ilości 5,600 km: Nr 0104T Stopnica - Mariampol - Borek dł. 1700 m, Nr 0085T Siesławice - Biniątki - Zagość dł. 1135 m, Nr 0041T Tuczępy - Januszkowice - Niziny dł. 2765 m</t>
  </si>
  <si>
    <t>113/A/2023</t>
  </si>
  <si>
    <t>111/A/2023</t>
  </si>
  <si>
    <t>Przebudowa dróg powiatowych w ilości 3,564 km: Nr 0029T Gnojno - Janowice Poduszowskie - Balice dł. 2164 m, Nr 0051T Kuchary - Szczytniki dł. 1400 m</t>
  </si>
  <si>
    <t>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</si>
</sst>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#,##0.000"/>
    <numFmt numFmtId="166" formatCode="0.000"/>
    <numFmt numFmtId="167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7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4" fontId="6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4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4" applyFont="1" applyFill="1" applyAlignment="1">
      <alignment vertical="center"/>
    </xf>
    <xf numFmtId="0" fontId="9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7" fontId="10" fillId="3" borderId="2" xfId="1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167" fontId="1" fillId="3" borderId="2" xfId="1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vertical="center" wrapText="1"/>
    </xf>
    <xf numFmtId="9" fontId="10" fillId="3" borderId="1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 wrapText="1"/>
    </xf>
    <xf numFmtId="167" fontId="1" fillId="4" borderId="2" xfId="1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5" fillId="2" borderId="0" xfId="0" applyFont="1" applyFill="1" applyAlignment="1">
      <alignment vertical="center"/>
    </xf>
    <xf numFmtId="167" fontId="10" fillId="4" borderId="2" xfId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vertical="center"/>
    </xf>
    <xf numFmtId="167" fontId="1" fillId="0" borderId="2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vertical="center" wrapText="1"/>
    </xf>
    <xf numFmtId="9" fontId="11" fillId="3" borderId="1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vertical="center"/>
    </xf>
    <xf numFmtId="167" fontId="11" fillId="3" borderId="2" xfId="1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Procentowy 2" xfId="5" xr:uid="{00000000-0005-0000-0000-000006000000}"/>
  </cellStyles>
  <dxfs count="1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showGridLines="0" tabSelected="1" view="pageBreakPreview" topLeftCell="C1" zoomScaleNormal="100" zoomScaleSheetLayoutView="100" workbookViewId="0">
      <selection activeCell="X1" sqref="X1:AA1048576"/>
    </sheetView>
  </sheetViews>
  <sheetFormatPr defaultRowHeight="15" x14ac:dyDescent="0.25"/>
  <cols>
    <col min="1" max="1" width="5" style="5" customWidth="1"/>
    <col min="2" max="2" width="12" style="5" customWidth="1"/>
    <col min="3" max="3" width="14.28515625" style="5" customWidth="1"/>
    <col min="4" max="4" width="14.5703125" style="5" customWidth="1"/>
    <col min="5" max="5" width="10.7109375" style="5" customWidth="1"/>
    <col min="6" max="6" width="46.140625" style="5" customWidth="1"/>
    <col min="7" max="7" width="8.7109375" style="5" customWidth="1"/>
    <col min="8" max="9" width="15.85546875" style="5" customWidth="1"/>
    <col min="10" max="10" width="13.28515625" style="5" customWidth="1"/>
    <col min="11" max="11" width="13.140625" style="5" customWidth="1"/>
    <col min="12" max="12" width="13.7109375" style="5" customWidth="1"/>
    <col min="13" max="13" width="13.85546875" style="8" customWidth="1"/>
    <col min="14" max="15" width="9.85546875" style="5" customWidth="1"/>
    <col min="16" max="16" width="10.7109375" style="5" customWidth="1"/>
    <col min="17" max="17" width="10.85546875" style="5" bestFit="1" customWidth="1"/>
    <col min="18" max="18" width="11.7109375" style="5" bestFit="1" customWidth="1"/>
    <col min="19" max="21" width="11.140625" style="5" bestFit="1" customWidth="1"/>
    <col min="22" max="23" width="9.85546875" style="5" customWidth="1"/>
    <col min="24" max="16384" width="9.140625" style="5"/>
  </cols>
  <sheetData>
    <row r="1" spans="1:23" x14ac:dyDescent="0.25">
      <c r="A1" s="98" t="s">
        <v>0</v>
      </c>
      <c r="B1" s="98" t="s">
        <v>1</v>
      </c>
      <c r="C1" s="99" t="s">
        <v>20</v>
      </c>
      <c r="D1" s="101" t="s">
        <v>2</v>
      </c>
      <c r="E1" s="99" t="s">
        <v>15</v>
      </c>
      <c r="F1" s="101" t="s">
        <v>3</v>
      </c>
      <c r="G1" s="98" t="s">
        <v>14</v>
      </c>
      <c r="H1" s="98" t="s">
        <v>4</v>
      </c>
      <c r="I1" s="98" t="s">
        <v>11</v>
      </c>
      <c r="J1" s="98" t="s">
        <v>5</v>
      </c>
      <c r="K1" s="98" t="s">
        <v>6</v>
      </c>
      <c r="L1" s="101" t="s">
        <v>9</v>
      </c>
      <c r="M1" s="98" t="s">
        <v>7</v>
      </c>
      <c r="N1" s="98" t="s">
        <v>8</v>
      </c>
      <c r="O1" s="98"/>
      <c r="P1" s="98"/>
      <c r="Q1" s="98"/>
      <c r="R1" s="98"/>
      <c r="S1" s="98"/>
      <c r="T1" s="98"/>
      <c r="U1" s="98"/>
      <c r="V1" s="98"/>
      <c r="W1" s="98"/>
    </row>
    <row r="2" spans="1:23" ht="15.75" customHeight="1" x14ac:dyDescent="0.25">
      <c r="A2" s="98"/>
      <c r="B2" s="98"/>
      <c r="C2" s="100"/>
      <c r="D2" s="102"/>
      <c r="E2" s="100"/>
      <c r="F2" s="102"/>
      <c r="G2" s="98"/>
      <c r="H2" s="98"/>
      <c r="I2" s="98"/>
      <c r="J2" s="98"/>
      <c r="K2" s="98"/>
      <c r="L2" s="102"/>
      <c r="M2" s="98"/>
      <c r="N2" s="7">
        <v>2019</v>
      </c>
      <c r="O2" s="7">
        <v>2020</v>
      </c>
      <c r="P2" s="7">
        <v>2021</v>
      </c>
      <c r="Q2" s="7">
        <v>2022</v>
      </c>
      <c r="R2" s="7">
        <v>2023</v>
      </c>
      <c r="S2" s="7">
        <v>2024</v>
      </c>
      <c r="T2" s="7">
        <v>2025</v>
      </c>
      <c r="U2" s="7">
        <v>2026</v>
      </c>
      <c r="V2" s="7">
        <v>2027</v>
      </c>
      <c r="W2" s="7">
        <v>2028</v>
      </c>
    </row>
    <row r="3" spans="1:23" s="55" customFormat="1" ht="33.75" x14ac:dyDescent="0.2">
      <c r="A3" s="17">
        <v>1</v>
      </c>
      <c r="B3" s="22" t="s">
        <v>117</v>
      </c>
      <c r="C3" s="53" t="s">
        <v>27</v>
      </c>
      <c r="D3" s="27" t="s">
        <v>31</v>
      </c>
      <c r="E3" s="28" t="s">
        <v>91</v>
      </c>
      <c r="F3" s="29" t="s">
        <v>118</v>
      </c>
      <c r="G3" s="21" t="s">
        <v>24</v>
      </c>
      <c r="H3" s="24">
        <v>3.5640000000000001</v>
      </c>
      <c r="I3" s="23" t="s">
        <v>48</v>
      </c>
      <c r="J3" s="30">
        <v>6671156.4199999999</v>
      </c>
      <c r="K3" s="71">
        <v>4002693</v>
      </c>
      <c r="L3" s="32">
        <f>J3-K3</f>
        <v>2668463.42</v>
      </c>
      <c r="M3" s="33">
        <v>0.6</v>
      </c>
      <c r="N3" s="34">
        <v>0</v>
      </c>
      <c r="O3" s="34">
        <v>0</v>
      </c>
      <c r="P3" s="34">
        <v>0</v>
      </c>
      <c r="Q3" s="35">
        <v>0</v>
      </c>
      <c r="R3" s="35">
        <v>4002693</v>
      </c>
      <c r="S3" s="36"/>
      <c r="T3" s="36"/>
      <c r="U3" s="36"/>
      <c r="V3" s="36"/>
      <c r="W3" s="36"/>
    </row>
    <row r="4" spans="1:23" s="55" customFormat="1" ht="24" customHeight="1" x14ac:dyDescent="0.2">
      <c r="A4" s="17">
        <v>2</v>
      </c>
      <c r="B4" s="69" t="s">
        <v>45</v>
      </c>
      <c r="C4" s="70" t="s">
        <v>27</v>
      </c>
      <c r="D4" s="25" t="s">
        <v>25</v>
      </c>
      <c r="E4" s="77" t="s">
        <v>96</v>
      </c>
      <c r="F4" s="48" t="s">
        <v>46</v>
      </c>
      <c r="G4" s="49" t="s">
        <v>23</v>
      </c>
      <c r="H4" s="50">
        <v>1.829</v>
      </c>
      <c r="I4" s="26" t="s">
        <v>39</v>
      </c>
      <c r="J4" s="51">
        <v>3017016.07</v>
      </c>
      <c r="K4" s="71">
        <f>1810209</f>
        <v>1810209</v>
      </c>
      <c r="L4" s="72">
        <f>J4-K4</f>
        <v>1206807.0699999998</v>
      </c>
      <c r="M4" s="73">
        <v>0.6</v>
      </c>
      <c r="N4" s="74">
        <v>0</v>
      </c>
      <c r="O4" s="74">
        <v>0</v>
      </c>
      <c r="P4" s="74">
        <v>0</v>
      </c>
      <c r="Q4" s="52">
        <v>0</v>
      </c>
      <c r="R4" s="52">
        <f>K4</f>
        <v>1810209</v>
      </c>
      <c r="S4" s="36"/>
      <c r="T4" s="36"/>
      <c r="U4" s="36"/>
      <c r="V4" s="36"/>
      <c r="W4" s="36"/>
    </row>
    <row r="5" spans="1:23" s="55" customFormat="1" ht="22.5" x14ac:dyDescent="0.2">
      <c r="A5" s="17">
        <v>3</v>
      </c>
      <c r="B5" s="58" t="s">
        <v>90</v>
      </c>
      <c r="C5" s="59" t="s">
        <v>27</v>
      </c>
      <c r="D5" s="60" t="s">
        <v>25</v>
      </c>
      <c r="E5" s="28" t="s">
        <v>96</v>
      </c>
      <c r="F5" s="61" t="s">
        <v>89</v>
      </c>
      <c r="G5" s="62" t="s">
        <v>23</v>
      </c>
      <c r="H5" s="63">
        <v>3.125</v>
      </c>
      <c r="I5" s="64" t="s">
        <v>39</v>
      </c>
      <c r="J5" s="65">
        <v>5610434.8799999999</v>
      </c>
      <c r="K5" s="31">
        <v>3366260</v>
      </c>
      <c r="L5" s="32">
        <f>J5-K5</f>
        <v>2244174.88</v>
      </c>
      <c r="M5" s="33">
        <v>0.6</v>
      </c>
      <c r="N5" s="66">
        <v>0</v>
      </c>
      <c r="O5" s="66">
        <v>0</v>
      </c>
      <c r="P5" s="66">
        <v>0</v>
      </c>
      <c r="Q5" s="67">
        <v>0</v>
      </c>
      <c r="R5" s="35">
        <v>3366260</v>
      </c>
      <c r="S5" s="36"/>
      <c r="T5" s="36"/>
      <c r="U5" s="36"/>
      <c r="V5" s="36"/>
      <c r="W5" s="36"/>
    </row>
    <row r="6" spans="1:23" s="55" customFormat="1" ht="11.25" x14ac:dyDescent="0.2">
      <c r="A6" s="17">
        <v>4</v>
      </c>
      <c r="B6" s="22" t="s">
        <v>88</v>
      </c>
      <c r="C6" s="53" t="s">
        <v>27</v>
      </c>
      <c r="D6" s="27" t="s">
        <v>25</v>
      </c>
      <c r="E6" s="28" t="s">
        <v>96</v>
      </c>
      <c r="F6" s="29" t="s">
        <v>87</v>
      </c>
      <c r="G6" s="21" t="s">
        <v>23</v>
      </c>
      <c r="H6" s="24">
        <v>2.9729999999999999</v>
      </c>
      <c r="I6" s="23" t="s">
        <v>39</v>
      </c>
      <c r="J6" s="30">
        <v>5628095.3200000003</v>
      </c>
      <c r="K6" s="31">
        <v>3376857</v>
      </c>
      <c r="L6" s="32">
        <f t="shared" ref="L6:L32" si="0">J6-K6</f>
        <v>2251238.3200000003</v>
      </c>
      <c r="M6" s="33">
        <v>0.6</v>
      </c>
      <c r="N6" s="34">
        <v>0</v>
      </c>
      <c r="O6" s="34">
        <v>0</v>
      </c>
      <c r="P6" s="34">
        <v>0</v>
      </c>
      <c r="Q6" s="35">
        <v>0</v>
      </c>
      <c r="R6" s="35">
        <v>3376857</v>
      </c>
      <c r="S6" s="36"/>
      <c r="T6" s="36"/>
      <c r="U6" s="36"/>
      <c r="V6" s="36"/>
      <c r="W6" s="36"/>
    </row>
    <row r="7" spans="1:23" s="55" customFormat="1" ht="45" customHeight="1" x14ac:dyDescent="0.2">
      <c r="A7" s="17">
        <v>5</v>
      </c>
      <c r="B7" s="22" t="s">
        <v>84</v>
      </c>
      <c r="C7" s="53" t="s">
        <v>27</v>
      </c>
      <c r="D7" s="27" t="s">
        <v>28</v>
      </c>
      <c r="E7" s="28" t="s">
        <v>95</v>
      </c>
      <c r="F7" s="29" t="s">
        <v>101</v>
      </c>
      <c r="G7" s="21" t="s">
        <v>24</v>
      </c>
      <c r="H7" s="24">
        <v>0.152</v>
      </c>
      <c r="I7" s="23" t="s">
        <v>47</v>
      </c>
      <c r="J7" s="30">
        <v>335771.62</v>
      </c>
      <c r="K7" s="71">
        <v>167885</v>
      </c>
      <c r="L7" s="32">
        <f t="shared" si="0"/>
        <v>167886.62</v>
      </c>
      <c r="M7" s="33">
        <v>0.5</v>
      </c>
      <c r="N7" s="34">
        <v>0</v>
      </c>
      <c r="O7" s="34">
        <v>0</v>
      </c>
      <c r="P7" s="34">
        <v>0</v>
      </c>
      <c r="Q7" s="35">
        <v>0</v>
      </c>
      <c r="R7" s="35">
        <v>167885</v>
      </c>
      <c r="S7" s="36"/>
      <c r="T7" s="36"/>
      <c r="U7" s="36"/>
      <c r="V7" s="36"/>
      <c r="W7" s="36"/>
    </row>
    <row r="8" spans="1:23" s="55" customFormat="1" ht="56.25" x14ac:dyDescent="0.2">
      <c r="A8" s="18">
        <v>6</v>
      </c>
      <c r="B8" s="20" t="s">
        <v>86</v>
      </c>
      <c r="C8" s="54" t="s">
        <v>41</v>
      </c>
      <c r="D8" s="37" t="s">
        <v>33</v>
      </c>
      <c r="E8" s="38" t="s">
        <v>99</v>
      </c>
      <c r="F8" s="39" t="s">
        <v>85</v>
      </c>
      <c r="G8" s="40" t="s">
        <v>22</v>
      </c>
      <c r="H8" s="41">
        <v>1.635</v>
      </c>
      <c r="I8" s="42" t="s">
        <v>42</v>
      </c>
      <c r="J8" s="43">
        <v>8400000</v>
      </c>
      <c r="K8" s="82">
        <v>5880000</v>
      </c>
      <c r="L8" s="44">
        <f t="shared" si="0"/>
        <v>2520000</v>
      </c>
      <c r="M8" s="45">
        <v>0.7</v>
      </c>
      <c r="N8" s="46">
        <v>0</v>
      </c>
      <c r="O8" s="46">
        <v>0</v>
      </c>
      <c r="P8" s="46">
        <v>0</v>
      </c>
      <c r="Q8" s="19">
        <v>0</v>
      </c>
      <c r="R8" s="19">
        <v>140000</v>
      </c>
      <c r="S8" s="47">
        <v>5740000</v>
      </c>
      <c r="T8" s="36"/>
      <c r="U8" s="36"/>
      <c r="V8" s="36"/>
      <c r="W8" s="36"/>
    </row>
    <row r="9" spans="1:23" s="55" customFormat="1" ht="11.25" x14ac:dyDescent="0.2">
      <c r="A9" s="17">
        <v>7</v>
      </c>
      <c r="B9" s="69" t="s">
        <v>37</v>
      </c>
      <c r="C9" s="70" t="s">
        <v>27</v>
      </c>
      <c r="D9" s="25" t="s">
        <v>25</v>
      </c>
      <c r="E9" s="77" t="s">
        <v>96</v>
      </c>
      <c r="F9" s="48" t="s">
        <v>38</v>
      </c>
      <c r="G9" s="49" t="s">
        <v>23</v>
      </c>
      <c r="H9" s="50">
        <v>5.2450000000000001</v>
      </c>
      <c r="I9" s="26" t="s">
        <v>39</v>
      </c>
      <c r="J9" s="51">
        <v>9322843.4399999995</v>
      </c>
      <c r="K9" s="71">
        <f>ROUNDDOWN(J9*M9,0)</f>
        <v>5593706</v>
      </c>
      <c r="L9" s="72">
        <f t="shared" si="0"/>
        <v>3729137.4399999995</v>
      </c>
      <c r="M9" s="73">
        <v>0.6</v>
      </c>
      <c r="N9" s="74">
        <v>0</v>
      </c>
      <c r="O9" s="74">
        <v>0</v>
      </c>
      <c r="P9" s="74">
        <v>0</v>
      </c>
      <c r="Q9" s="52">
        <v>0</v>
      </c>
      <c r="R9" s="52">
        <f>K9</f>
        <v>5593706</v>
      </c>
      <c r="S9" s="47"/>
      <c r="T9" s="36"/>
      <c r="U9" s="36"/>
      <c r="V9" s="36"/>
      <c r="W9" s="36"/>
    </row>
    <row r="10" spans="1:23" s="55" customFormat="1" ht="22.5" x14ac:dyDescent="0.2">
      <c r="A10" s="17">
        <v>8</v>
      </c>
      <c r="B10" s="22" t="s">
        <v>83</v>
      </c>
      <c r="C10" s="53" t="s">
        <v>27</v>
      </c>
      <c r="D10" s="27" t="s">
        <v>25</v>
      </c>
      <c r="E10" s="28" t="s">
        <v>96</v>
      </c>
      <c r="F10" s="29" t="s">
        <v>82</v>
      </c>
      <c r="G10" s="21" t="s">
        <v>23</v>
      </c>
      <c r="H10" s="24">
        <v>1.3320000000000001</v>
      </c>
      <c r="I10" s="23" t="s">
        <v>39</v>
      </c>
      <c r="J10" s="30">
        <v>2305755.36</v>
      </c>
      <c r="K10" s="71">
        <v>1383453</v>
      </c>
      <c r="L10" s="32">
        <f t="shared" si="0"/>
        <v>922302.35999999987</v>
      </c>
      <c r="M10" s="33">
        <v>0.6</v>
      </c>
      <c r="N10" s="34">
        <v>0</v>
      </c>
      <c r="O10" s="34">
        <v>0</v>
      </c>
      <c r="P10" s="34">
        <v>0</v>
      </c>
      <c r="Q10" s="35">
        <v>0</v>
      </c>
      <c r="R10" s="35">
        <v>1383453</v>
      </c>
      <c r="S10" s="36"/>
      <c r="T10" s="36"/>
      <c r="U10" s="36"/>
      <c r="V10" s="36"/>
      <c r="W10" s="36"/>
    </row>
    <row r="11" spans="1:23" s="55" customFormat="1" ht="56.25" x14ac:dyDescent="0.2">
      <c r="A11" s="17">
        <v>9</v>
      </c>
      <c r="B11" s="22" t="s">
        <v>81</v>
      </c>
      <c r="C11" s="53" t="s">
        <v>27</v>
      </c>
      <c r="D11" s="27" t="s">
        <v>34</v>
      </c>
      <c r="E11" s="28" t="s">
        <v>97</v>
      </c>
      <c r="F11" s="29" t="s">
        <v>102</v>
      </c>
      <c r="G11" s="21" t="s">
        <v>23</v>
      </c>
      <c r="H11" s="24">
        <v>4.335</v>
      </c>
      <c r="I11" s="23" t="s">
        <v>44</v>
      </c>
      <c r="J11" s="30">
        <v>3534820.47</v>
      </c>
      <c r="K11" s="71">
        <v>2120892</v>
      </c>
      <c r="L11" s="32">
        <f t="shared" si="0"/>
        <v>1413928.4700000002</v>
      </c>
      <c r="M11" s="33">
        <v>0.6</v>
      </c>
      <c r="N11" s="34">
        <v>0</v>
      </c>
      <c r="O11" s="34">
        <v>0</v>
      </c>
      <c r="P11" s="34">
        <v>0</v>
      </c>
      <c r="Q11" s="35">
        <v>0</v>
      </c>
      <c r="R11" s="35">
        <v>2120892</v>
      </c>
      <c r="S11" s="36"/>
      <c r="T11" s="36"/>
      <c r="U11" s="36"/>
      <c r="V11" s="36"/>
      <c r="W11" s="36"/>
    </row>
    <row r="12" spans="1:23" s="55" customFormat="1" ht="11.25" x14ac:dyDescent="0.2">
      <c r="A12" s="17">
        <v>10</v>
      </c>
      <c r="B12" s="22" t="s">
        <v>80</v>
      </c>
      <c r="C12" s="53" t="s">
        <v>27</v>
      </c>
      <c r="D12" s="27" t="s">
        <v>25</v>
      </c>
      <c r="E12" s="28" t="s">
        <v>96</v>
      </c>
      <c r="F12" s="29" t="s">
        <v>79</v>
      </c>
      <c r="G12" s="21" t="s">
        <v>23</v>
      </c>
      <c r="H12" s="24">
        <v>1.637</v>
      </c>
      <c r="I12" s="23" t="s">
        <v>39</v>
      </c>
      <c r="J12" s="30">
        <v>2848324.73</v>
      </c>
      <c r="K12" s="71">
        <v>1708994</v>
      </c>
      <c r="L12" s="32">
        <f t="shared" si="0"/>
        <v>1139330.73</v>
      </c>
      <c r="M12" s="33">
        <v>0.6</v>
      </c>
      <c r="N12" s="34">
        <v>0</v>
      </c>
      <c r="O12" s="34">
        <v>0</v>
      </c>
      <c r="P12" s="34">
        <v>0</v>
      </c>
      <c r="Q12" s="35">
        <v>0</v>
      </c>
      <c r="R12" s="35">
        <v>1708994</v>
      </c>
      <c r="S12" s="36"/>
      <c r="T12" s="36"/>
      <c r="U12" s="36"/>
      <c r="V12" s="36"/>
      <c r="W12" s="36"/>
    </row>
    <row r="13" spans="1:23" s="55" customFormat="1" ht="33.75" x14ac:dyDescent="0.2">
      <c r="A13" s="17">
        <v>11</v>
      </c>
      <c r="B13" s="22" t="s">
        <v>78</v>
      </c>
      <c r="C13" s="53" t="s">
        <v>27</v>
      </c>
      <c r="D13" s="27" t="s">
        <v>26</v>
      </c>
      <c r="E13" s="28" t="s">
        <v>100</v>
      </c>
      <c r="F13" s="29" t="s">
        <v>77</v>
      </c>
      <c r="G13" s="21" t="s">
        <v>24</v>
      </c>
      <c r="H13" s="24">
        <v>0.995</v>
      </c>
      <c r="I13" s="23" t="s">
        <v>43</v>
      </c>
      <c r="J13" s="30">
        <v>1105351.8</v>
      </c>
      <c r="K13" s="71">
        <v>773746</v>
      </c>
      <c r="L13" s="32">
        <f t="shared" si="0"/>
        <v>331605.80000000005</v>
      </c>
      <c r="M13" s="33">
        <v>0.7</v>
      </c>
      <c r="N13" s="34">
        <v>0</v>
      </c>
      <c r="O13" s="34">
        <v>0</v>
      </c>
      <c r="P13" s="34">
        <v>0</v>
      </c>
      <c r="Q13" s="35">
        <v>0</v>
      </c>
      <c r="R13" s="35">
        <v>773746</v>
      </c>
      <c r="S13" s="36"/>
      <c r="T13" s="36"/>
      <c r="U13" s="36"/>
      <c r="V13" s="36"/>
      <c r="W13" s="36"/>
    </row>
    <row r="14" spans="1:23" s="55" customFormat="1" ht="22.5" x14ac:dyDescent="0.2">
      <c r="A14" s="17">
        <v>12</v>
      </c>
      <c r="B14" s="22" t="s">
        <v>76</v>
      </c>
      <c r="C14" s="53" t="s">
        <v>27</v>
      </c>
      <c r="D14" s="27" t="s">
        <v>29</v>
      </c>
      <c r="E14" s="28" t="s">
        <v>92</v>
      </c>
      <c r="F14" s="29" t="s">
        <v>75</v>
      </c>
      <c r="G14" s="21" t="s">
        <v>24</v>
      </c>
      <c r="H14" s="24">
        <v>0.83</v>
      </c>
      <c r="I14" s="23" t="s">
        <v>49</v>
      </c>
      <c r="J14" s="30">
        <v>805128.46</v>
      </c>
      <c r="K14" s="71">
        <v>563589</v>
      </c>
      <c r="L14" s="32">
        <f t="shared" si="0"/>
        <v>241539.45999999996</v>
      </c>
      <c r="M14" s="33">
        <v>0.7</v>
      </c>
      <c r="N14" s="34">
        <v>0</v>
      </c>
      <c r="O14" s="34">
        <v>0</v>
      </c>
      <c r="P14" s="34">
        <v>0</v>
      </c>
      <c r="Q14" s="35">
        <v>0</v>
      </c>
      <c r="R14" s="35">
        <v>563589</v>
      </c>
      <c r="S14" s="36"/>
      <c r="T14" s="36"/>
      <c r="U14" s="36"/>
      <c r="V14" s="36"/>
      <c r="W14" s="36"/>
    </row>
    <row r="15" spans="1:23" s="55" customFormat="1" ht="22.5" x14ac:dyDescent="0.2">
      <c r="A15" s="17">
        <v>13</v>
      </c>
      <c r="B15" s="22" t="s">
        <v>74</v>
      </c>
      <c r="C15" s="53" t="s">
        <v>27</v>
      </c>
      <c r="D15" s="27" t="s">
        <v>31</v>
      </c>
      <c r="E15" s="28" t="s">
        <v>91</v>
      </c>
      <c r="F15" s="29" t="s">
        <v>73</v>
      </c>
      <c r="G15" s="21" t="s">
        <v>24</v>
      </c>
      <c r="H15" s="24">
        <v>0.57999999999999996</v>
      </c>
      <c r="I15" s="23" t="s">
        <v>72</v>
      </c>
      <c r="J15" s="30">
        <v>357844.72</v>
      </c>
      <c r="K15" s="71">
        <v>214706</v>
      </c>
      <c r="L15" s="32">
        <f t="shared" si="0"/>
        <v>143138.71999999997</v>
      </c>
      <c r="M15" s="33">
        <v>0.6</v>
      </c>
      <c r="N15" s="34">
        <v>0</v>
      </c>
      <c r="O15" s="34">
        <v>0</v>
      </c>
      <c r="P15" s="34">
        <v>0</v>
      </c>
      <c r="Q15" s="35">
        <v>0</v>
      </c>
      <c r="R15" s="35">
        <v>214706</v>
      </c>
      <c r="S15" s="36"/>
      <c r="T15" s="36"/>
      <c r="U15" s="36"/>
      <c r="V15" s="36"/>
      <c r="W15" s="36"/>
    </row>
    <row r="16" spans="1:23" s="55" customFormat="1" ht="22.5" x14ac:dyDescent="0.2">
      <c r="A16" s="17">
        <v>14</v>
      </c>
      <c r="B16" s="22" t="s">
        <v>71</v>
      </c>
      <c r="C16" s="53" t="s">
        <v>27</v>
      </c>
      <c r="D16" s="27" t="s">
        <v>29</v>
      </c>
      <c r="E16" s="28" t="s">
        <v>92</v>
      </c>
      <c r="F16" s="29" t="s">
        <v>70</v>
      </c>
      <c r="G16" s="21" t="s">
        <v>24</v>
      </c>
      <c r="H16" s="24">
        <v>0.51</v>
      </c>
      <c r="I16" s="23" t="s">
        <v>49</v>
      </c>
      <c r="J16" s="30">
        <v>1066067.7</v>
      </c>
      <c r="K16" s="71">
        <v>746247</v>
      </c>
      <c r="L16" s="32">
        <f t="shared" si="0"/>
        <v>319820.69999999995</v>
      </c>
      <c r="M16" s="33">
        <v>0.7</v>
      </c>
      <c r="N16" s="34">
        <v>0</v>
      </c>
      <c r="O16" s="34">
        <v>0</v>
      </c>
      <c r="P16" s="34">
        <v>0</v>
      </c>
      <c r="Q16" s="35">
        <v>0</v>
      </c>
      <c r="R16" s="35">
        <v>746247</v>
      </c>
      <c r="S16" s="36"/>
      <c r="T16" s="36"/>
      <c r="U16" s="36"/>
      <c r="V16" s="36"/>
      <c r="W16" s="36"/>
    </row>
    <row r="17" spans="1:23" s="55" customFormat="1" ht="22.5" x14ac:dyDescent="0.2">
      <c r="A17" s="17">
        <v>15</v>
      </c>
      <c r="B17" s="22" t="s">
        <v>69</v>
      </c>
      <c r="C17" s="53" t="s">
        <v>27</v>
      </c>
      <c r="D17" s="27" t="s">
        <v>25</v>
      </c>
      <c r="E17" s="28" t="s">
        <v>96</v>
      </c>
      <c r="F17" s="29" t="s">
        <v>68</v>
      </c>
      <c r="G17" s="21" t="s">
        <v>23</v>
      </c>
      <c r="H17" s="24">
        <v>0.42799999999999999</v>
      </c>
      <c r="I17" s="23" t="s">
        <v>39</v>
      </c>
      <c r="J17" s="30">
        <v>3316459.91</v>
      </c>
      <c r="K17" s="71">
        <v>1989875</v>
      </c>
      <c r="L17" s="32">
        <f t="shared" si="0"/>
        <v>1326584.9100000001</v>
      </c>
      <c r="M17" s="33">
        <v>0.6</v>
      </c>
      <c r="N17" s="34">
        <v>0</v>
      </c>
      <c r="O17" s="34">
        <v>0</v>
      </c>
      <c r="P17" s="34">
        <v>0</v>
      </c>
      <c r="Q17" s="35">
        <v>0</v>
      </c>
      <c r="R17" s="35">
        <v>1989875</v>
      </c>
      <c r="S17" s="36"/>
      <c r="T17" s="36"/>
      <c r="U17" s="36"/>
      <c r="V17" s="36"/>
      <c r="W17" s="36"/>
    </row>
    <row r="18" spans="1:23" s="55" customFormat="1" ht="22.5" x14ac:dyDescent="0.2">
      <c r="A18" s="17">
        <v>16</v>
      </c>
      <c r="B18" s="22" t="s">
        <v>67</v>
      </c>
      <c r="C18" s="53" t="s">
        <v>27</v>
      </c>
      <c r="D18" s="27" t="s">
        <v>30</v>
      </c>
      <c r="E18" s="28" t="s">
        <v>98</v>
      </c>
      <c r="F18" s="29" t="s">
        <v>66</v>
      </c>
      <c r="G18" s="21" t="s">
        <v>24</v>
      </c>
      <c r="H18" s="24">
        <v>0.215</v>
      </c>
      <c r="I18" s="23" t="s">
        <v>47</v>
      </c>
      <c r="J18" s="30">
        <v>685304.83</v>
      </c>
      <c r="K18" s="71">
        <v>548243</v>
      </c>
      <c r="L18" s="32">
        <f t="shared" si="0"/>
        <v>137061.82999999996</v>
      </c>
      <c r="M18" s="33">
        <v>0.8</v>
      </c>
      <c r="N18" s="34">
        <v>0</v>
      </c>
      <c r="O18" s="34">
        <v>0</v>
      </c>
      <c r="P18" s="34">
        <v>0</v>
      </c>
      <c r="Q18" s="35">
        <v>0</v>
      </c>
      <c r="R18" s="35">
        <v>548243</v>
      </c>
      <c r="S18" s="36"/>
      <c r="T18" s="36"/>
      <c r="U18" s="36"/>
      <c r="V18" s="36"/>
      <c r="W18" s="36"/>
    </row>
    <row r="19" spans="1:23" s="55" customFormat="1" ht="36" customHeight="1" x14ac:dyDescent="0.2">
      <c r="A19" s="18">
        <v>17</v>
      </c>
      <c r="B19" s="20" t="s">
        <v>65</v>
      </c>
      <c r="C19" s="54" t="s">
        <v>41</v>
      </c>
      <c r="D19" s="37" t="s">
        <v>21</v>
      </c>
      <c r="E19" s="38" t="s">
        <v>93</v>
      </c>
      <c r="F19" s="39" t="s">
        <v>64</v>
      </c>
      <c r="G19" s="40" t="s">
        <v>22</v>
      </c>
      <c r="H19" s="41">
        <v>3.5249999999999999</v>
      </c>
      <c r="I19" s="42" t="s">
        <v>61</v>
      </c>
      <c r="J19" s="43">
        <v>7260668.7199999997</v>
      </c>
      <c r="K19" s="82">
        <v>4356401</v>
      </c>
      <c r="L19" s="44">
        <f t="shared" si="0"/>
        <v>2904267.7199999997</v>
      </c>
      <c r="M19" s="45">
        <v>0.6</v>
      </c>
      <c r="N19" s="46">
        <v>0</v>
      </c>
      <c r="O19" s="46">
        <v>0</v>
      </c>
      <c r="P19" s="46">
        <v>0</v>
      </c>
      <c r="Q19" s="19">
        <v>0</v>
      </c>
      <c r="R19" s="57">
        <v>64575</v>
      </c>
      <c r="S19" s="78">
        <v>64575</v>
      </c>
      <c r="T19" s="78">
        <v>2400000</v>
      </c>
      <c r="U19" s="78">
        <v>1827251</v>
      </c>
      <c r="V19" s="36"/>
      <c r="W19" s="36"/>
    </row>
    <row r="20" spans="1:23" s="55" customFormat="1" ht="38.25" customHeight="1" x14ac:dyDescent="0.2">
      <c r="A20" s="18">
        <v>18</v>
      </c>
      <c r="B20" s="20" t="s">
        <v>63</v>
      </c>
      <c r="C20" s="54" t="s">
        <v>41</v>
      </c>
      <c r="D20" s="37" t="s">
        <v>21</v>
      </c>
      <c r="E20" s="38" t="s">
        <v>93</v>
      </c>
      <c r="F20" s="39" t="s">
        <v>62</v>
      </c>
      <c r="G20" s="40" t="s">
        <v>24</v>
      </c>
      <c r="H20" s="41">
        <v>2.968</v>
      </c>
      <c r="I20" s="42" t="s">
        <v>61</v>
      </c>
      <c r="J20" s="43">
        <v>9985631.4499999993</v>
      </c>
      <c r="K20" s="82">
        <v>5991378</v>
      </c>
      <c r="L20" s="44">
        <f t="shared" si="0"/>
        <v>3994253.4499999993</v>
      </c>
      <c r="M20" s="45">
        <v>0.6</v>
      </c>
      <c r="N20" s="46">
        <v>0</v>
      </c>
      <c r="O20" s="46">
        <v>0</v>
      </c>
      <c r="P20" s="46">
        <v>0</v>
      </c>
      <c r="Q20" s="19">
        <v>0</v>
      </c>
      <c r="R20" s="19">
        <v>114390</v>
      </c>
      <c r="S20" s="47">
        <v>114390</v>
      </c>
      <c r="T20" s="47">
        <v>2880000</v>
      </c>
      <c r="U20" s="47">
        <v>2882598</v>
      </c>
      <c r="V20" s="36"/>
      <c r="W20" s="36"/>
    </row>
    <row r="21" spans="1:23" s="55" customFormat="1" ht="33.75" x14ac:dyDescent="0.2">
      <c r="A21" s="17">
        <v>19</v>
      </c>
      <c r="B21" s="22" t="s">
        <v>60</v>
      </c>
      <c r="C21" s="53" t="s">
        <v>27</v>
      </c>
      <c r="D21" s="27" t="s">
        <v>26</v>
      </c>
      <c r="E21" s="28" t="s">
        <v>100</v>
      </c>
      <c r="F21" s="29" t="s">
        <v>59</v>
      </c>
      <c r="G21" s="21" t="s">
        <v>23</v>
      </c>
      <c r="H21" s="24">
        <v>2.38</v>
      </c>
      <c r="I21" s="23" t="s">
        <v>43</v>
      </c>
      <c r="J21" s="30">
        <v>1359715.8</v>
      </c>
      <c r="K21" s="71">
        <v>951801</v>
      </c>
      <c r="L21" s="32">
        <f t="shared" si="0"/>
        <v>407914.80000000005</v>
      </c>
      <c r="M21" s="33">
        <v>0.7</v>
      </c>
      <c r="N21" s="34">
        <v>0</v>
      </c>
      <c r="O21" s="34">
        <v>0</v>
      </c>
      <c r="P21" s="34">
        <v>0</v>
      </c>
      <c r="Q21" s="35">
        <v>0</v>
      </c>
      <c r="R21" s="35">
        <v>951801</v>
      </c>
      <c r="S21" s="47"/>
      <c r="T21" s="47"/>
      <c r="U21" s="47"/>
      <c r="V21" s="36"/>
      <c r="W21" s="36"/>
    </row>
    <row r="22" spans="1:23" s="55" customFormat="1" ht="56.25" x14ac:dyDescent="0.2">
      <c r="A22" s="17">
        <v>20</v>
      </c>
      <c r="B22" s="22" t="s">
        <v>58</v>
      </c>
      <c r="C22" s="53" t="s">
        <v>27</v>
      </c>
      <c r="D22" s="27" t="s">
        <v>34</v>
      </c>
      <c r="E22" s="28" t="s">
        <v>97</v>
      </c>
      <c r="F22" s="29" t="s">
        <v>57</v>
      </c>
      <c r="G22" s="21" t="s">
        <v>24</v>
      </c>
      <c r="H22" s="24">
        <v>1.976</v>
      </c>
      <c r="I22" s="23" t="s">
        <v>44</v>
      </c>
      <c r="J22" s="30">
        <v>3664122.99</v>
      </c>
      <c r="K22" s="71">
        <v>2198473</v>
      </c>
      <c r="L22" s="32">
        <f t="shared" si="0"/>
        <v>1465649.9900000002</v>
      </c>
      <c r="M22" s="33">
        <v>0.6</v>
      </c>
      <c r="N22" s="34">
        <v>0</v>
      </c>
      <c r="O22" s="34">
        <v>0</v>
      </c>
      <c r="P22" s="34">
        <v>0</v>
      </c>
      <c r="Q22" s="35">
        <v>0</v>
      </c>
      <c r="R22" s="35">
        <v>2198473</v>
      </c>
      <c r="S22" s="47"/>
      <c r="T22" s="47"/>
      <c r="U22" s="47"/>
      <c r="V22" s="36"/>
      <c r="W22" s="36"/>
    </row>
    <row r="23" spans="1:23" s="55" customFormat="1" ht="45" x14ac:dyDescent="0.2">
      <c r="A23" s="17">
        <v>21</v>
      </c>
      <c r="B23" s="22" t="s">
        <v>56</v>
      </c>
      <c r="C23" s="53" t="s">
        <v>27</v>
      </c>
      <c r="D23" s="27" t="s">
        <v>34</v>
      </c>
      <c r="E23" s="28" t="s">
        <v>97</v>
      </c>
      <c r="F23" s="29" t="s">
        <v>103</v>
      </c>
      <c r="G23" s="21" t="s">
        <v>24</v>
      </c>
      <c r="H23" s="24">
        <v>1.8029999999999999</v>
      </c>
      <c r="I23" s="23" t="s">
        <v>44</v>
      </c>
      <c r="J23" s="30">
        <v>2684244.75</v>
      </c>
      <c r="K23" s="71">
        <v>1610546</v>
      </c>
      <c r="L23" s="32">
        <f t="shared" si="0"/>
        <v>1073698.75</v>
      </c>
      <c r="M23" s="33">
        <v>0.6</v>
      </c>
      <c r="N23" s="34">
        <v>0</v>
      </c>
      <c r="O23" s="34">
        <v>0</v>
      </c>
      <c r="P23" s="34">
        <v>0</v>
      </c>
      <c r="Q23" s="35">
        <v>0</v>
      </c>
      <c r="R23" s="35">
        <v>1610546</v>
      </c>
      <c r="S23" s="47"/>
      <c r="T23" s="47"/>
      <c r="U23" s="47"/>
      <c r="V23" s="36"/>
      <c r="W23" s="36"/>
    </row>
    <row r="24" spans="1:23" s="55" customFormat="1" ht="22.5" x14ac:dyDescent="0.2">
      <c r="A24" s="17">
        <v>22</v>
      </c>
      <c r="B24" s="22" t="s">
        <v>55</v>
      </c>
      <c r="C24" s="53" t="s">
        <v>27</v>
      </c>
      <c r="D24" s="27" t="s">
        <v>32</v>
      </c>
      <c r="E24" s="28" t="s">
        <v>94</v>
      </c>
      <c r="F24" s="29" t="s">
        <v>54</v>
      </c>
      <c r="G24" s="21" t="s">
        <v>22</v>
      </c>
      <c r="H24" s="24">
        <v>1.2310000000000001</v>
      </c>
      <c r="I24" s="23" t="s">
        <v>36</v>
      </c>
      <c r="J24" s="30">
        <v>4544446</v>
      </c>
      <c r="K24" s="71">
        <v>2272223</v>
      </c>
      <c r="L24" s="32">
        <f t="shared" si="0"/>
        <v>2272223</v>
      </c>
      <c r="M24" s="33">
        <v>0.5</v>
      </c>
      <c r="N24" s="34">
        <v>0</v>
      </c>
      <c r="O24" s="34">
        <v>0</v>
      </c>
      <c r="P24" s="34">
        <v>0</v>
      </c>
      <c r="Q24" s="35">
        <v>0</v>
      </c>
      <c r="R24" s="35">
        <v>2272223</v>
      </c>
      <c r="S24" s="47"/>
      <c r="T24" s="47"/>
      <c r="U24" s="47"/>
      <c r="V24" s="36"/>
      <c r="W24" s="36"/>
    </row>
    <row r="25" spans="1:23" s="55" customFormat="1" ht="33.75" customHeight="1" x14ac:dyDescent="0.2">
      <c r="A25" s="17">
        <v>23</v>
      </c>
      <c r="B25" s="22" t="s">
        <v>53</v>
      </c>
      <c r="C25" s="53" t="s">
        <v>27</v>
      </c>
      <c r="D25" s="27" t="s">
        <v>30</v>
      </c>
      <c r="E25" s="28" t="s">
        <v>98</v>
      </c>
      <c r="F25" s="29" t="s">
        <v>52</v>
      </c>
      <c r="G25" s="21" t="s">
        <v>24</v>
      </c>
      <c r="H25" s="24">
        <v>0.84499999999999997</v>
      </c>
      <c r="I25" s="23" t="s">
        <v>47</v>
      </c>
      <c r="J25" s="30">
        <v>1880176.98</v>
      </c>
      <c r="K25" s="71">
        <v>1504141</v>
      </c>
      <c r="L25" s="32">
        <f t="shared" si="0"/>
        <v>376035.98</v>
      </c>
      <c r="M25" s="33">
        <v>0.8</v>
      </c>
      <c r="N25" s="34">
        <v>0</v>
      </c>
      <c r="O25" s="34">
        <v>0</v>
      </c>
      <c r="P25" s="34">
        <v>0</v>
      </c>
      <c r="Q25" s="35">
        <v>0</v>
      </c>
      <c r="R25" s="35">
        <v>1504141</v>
      </c>
      <c r="S25" s="47"/>
      <c r="T25" s="47"/>
      <c r="U25" s="47"/>
      <c r="V25" s="36"/>
      <c r="W25" s="36"/>
    </row>
    <row r="26" spans="1:23" s="55" customFormat="1" ht="33.75" x14ac:dyDescent="0.2">
      <c r="A26" s="17">
        <v>24</v>
      </c>
      <c r="B26" s="22" t="s">
        <v>51</v>
      </c>
      <c r="C26" s="53" t="s">
        <v>27</v>
      </c>
      <c r="D26" s="27" t="s">
        <v>30</v>
      </c>
      <c r="E26" s="28" t="s">
        <v>98</v>
      </c>
      <c r="F26" s="29" t="s">
        <v>50</v>
      </c>
      <c r="G26" s="21" t="s">
        <v>24</v>
      </c>
      <c r="H26" s="24">
        <v>0.76100000000000001</v>
      </c>
      <c r="I26" s="23" t="s">
        <v>47</v>
      </c>
      <c r="J26" s="30">
        <v>5424187.3099999996</v>
      </c>
      <c r="K26" s="71">
        <v>4339349</v>
      </c>
      <c r="L26" s="32">
        <f t="shared" si="0"/>
        <v>1084838.3099999996</v>
      </c>
      <c r="M26" s="33">
        <v>0.8</v>
      </c>
      <c r="N26" s="34">
        <v>0</v>
      </c>
      <c r="O26" s="34">
        <v>0</v>
      </c>
      <c r="P26" s="34">
        <v>0</v>
      </c>
      <c r="Q26" s="35">
        <v>0</v>
      </c>
      <c r="R26" s="35">
        <v>4339349</v>
      </c>
      <c r="S26" s="36"/>
      <c r="T26" s="36"/>
      <c r="U26" s="36"/>
      <c r="V26" s="36"/>
      <c r="W26" s="36"/>
    </row>
    <row r="27" spans="1:23" s="55" customFormat="1" ht="22.5" x14ac:dyDescent="0.2">
      <c r="A27" s="17">
        <v>25</v>
      </c>
      <c r="B27" s="22" t="s">
        <v>104</v>
      </c>
      <c r="C27" s="53" t="s">
        <v>27</v>
      </c>
      <c r="D27" s="27" t="s">
        <v>30</v>
      </c>
      <c r="E27" s="28" t="s">
        <v>98</v>
      </c>
      <c r="F27" s="29" t="s">
        <v>105</v>
      </c>
      <c r="G27" s="21" t="s">
        <v>24</v>
      </c>
      <c r="H27" s="24">
        <v>0.64100000000000001</v>
      </c>
      <c r="I27" s="23" t="s">
        <v>47</v>
      </c>
      <c r="J27" s="30">
        <v>883096.44</v>
      </c>
      <c r="K27" s="71">
        <v>706477</v>
      </c>
      <c r="L27" s="32">
        <f t="shared" si="0"/>
        <v>176619.43999999994</v>
      </c>
      <c r="M27" s="33">
        <v>0.8</v>
      </c>
      <c r="N27" s="34">
        <v>0</v>
      </c>
      <c r="O27" s="34">
        <v>0</v>
      </c>
      <c r="P27" s="34">
        <v>0</v>
      </c>
      <c r="Q27" s="35">
        <v>0</v>
      </c>
      <c r="R27" s="35">
        <v>706477</v>
      </c>
      <c r="S27" s="36"/>
      <c r="T27" s="36"/>
      <c r="U27" s="36"/>
      <c r="V27" s="36"/>
      <c r="W27" s="36"/>
    </row>
    <row r="28" spans="1:23" s="55" customFormat="1" ht="33.75" x14ac:dyDescent="0.2">
      <c r="A28" s="17">
        <v>26</v>
      </c>
      <c r="B28" s="22" t="s">
        <v>106</v>
      </c>
      <c r="C28" s="53" t="s">
        <v>27</v>
      </c>
      <c r="D28" s="27" t="s">
        <v>26</v>
      </c>
      <c r="E28" s="28" t="s">
        <v>100</v>
      </c>
      <c r="F28" s="29" t="s">
        <v>107</v>
      </c>
      <c r="G28" s="21" t="s">
        <v>24</v>
      </c>
      <c r="H28" s="24">
        <v>0.48399999999999999</v>
      </c>
      <c r="I28" s="23" t="s">
        <v>43</v>
      </c>
      <c r="J28" s="30">
        <v>561336.32999999996</v>
      </c>
      <c r="K28" s="71">
        <v>392935</v>
      </c>
      <c r="L28" s="32">
        <f t="shared" si="0"/>
        <v>168401.32999999996</v>
      </c>
      <c r="M28" s="33">
        <v>0.7</v>
      </c>
      <c r="N28" s="34">
        <v>0</v>
      </c>
      <c r="O28" s="34">
        <v>0</v>
      </c>
      <c r="P28" s="34">
        <v>0</v>
      </c>
      <c r="Q28" s="35">
        <v>0</v>
      </c>
      <c r="R28" s="35">
        <v>392935</v>
      </c>
      <c r="S28" s="36"/>
      <c r="T28" s="36"/>
      <c r="U28" s="36"/>
      <c r="V28" s="36"/>
      <c r="W28" s="36"/>
    </row>
    <row r="29" spans="1:23" s="55" customFormat="1" ht="33.75" x14ac:dyDescent="0.2">
      <c r="A29" s="17">
        <v>27</v>
      </c>
      <c r="B29" s="22" t="s">
        <v>113</v>
      </c>
      <c r="C29" s="53" t="s">
        <v>27</v>
      </c>
      <c r="D29" s="27" t="s">
        <v>21</v>
      </c>
      <c r="E29" s="28">
        <v>2604</v>
      </c>
      <c r="F29" s="29" t="s">
        <v>114</v>
      </c>
      <c r="G29" s="21" t="s">
        <v>22</v>
      </c>
      <c r="H29" s="24">
        <v>7.0000000000000007E-2</v>
      </c>
      <c r="I29" s="23" t="s">
        <v>40</v>
      </c>
      <c r="J29" s="30">
        <v>1991789.43</v>
      </c>
      <c r="K29" s="71">
        <v>1195073</v>
      </c>
      <c r="L29" s="32">
        <f t="shared" si="0"/>
        <v>796716.42999999993</v>
      </c>
      <c r="M29" s="33">
        <v>0.6</v>
      </c>
      <c r="N29" s="34">
        <v>0</v>
      </c>
      <c r="O29" s="34">
        <v>0</v>
      </c>
      <c r="P29" s="34">
        <v>0</v>
      </c>
      <c r="Q29" s="35">
        <v>0</v>
      </c>
      <c r="R29" s="35">
        <f>K29</f>
        <v>1195073</v>
      </c>
      <c r="S29" s="36"/>
      <c r="T29" s="36"/>
      <c r="U29" s="36"/>
      <c r="V29" s="36"/>
      <c r="W29" s="36"/>
    </row>
    <row r="30" spans="1:23" s="55" customFormat="1" ht="45" x14ac:dyDescent="0.2">
      <c r="A30" s="17">
        <v>28</v>
      </c>
      <c r="B30" s="22" t="s">
        <v>116</v>
      </c>
      <c r="C30" s="53" t="s">
        <v>27</v>
      </c>
      <c r="D30" s="27" t="s">
        <v>31</v>
      </c>
      <c r="E30" s="28">
        <v>2601</v>
      </c>
      <c r="F30" s="29" t="s">
        <v>115</v>
      </c>
      <c r="G30" s="21" t="s">
        <v>24</v>
      </c>
      <c r="H30" s="24">
        <v>5.6</v>
      </c>
      <c r="I30" s="23" t="s">
        <v>48</v>
      </c>
      <c r="J30" s="30">
        <v>5939697</v>
      </c>
      <c r="K30" s="71">
        <v>3563818</v>
      </c>
      <c r="L30" s="32">
        <f t="shared" si="0"/>
        <v>2375879</v>
      </c>
      <c r="M30" s="33">
        <v>0.6</v>
      </c>
      <c r="N30" s="34">
        <v>0</v>
      </c>
      <c r="O30" s="34">
        <v>0</v>
      </c>
      <c r="P30" s="34">
        <v>0</v>
      </c>
      <c r="Q30" s="35">
        <v>0</v>
      </c>
      <c r="R30" s="35">
        <f>K30</f>
        <v>3563818</v>
      </c>
      <c r="S30" s="36"/>
      <c r="T30" s="36"/>
      <c r="U30" s="36"/>
      <c r="V30" s="36"/>
      <c r="W30" s="36"/>
    </row>
    <row r="31" spans="1:23" s="55" customFormat="1" ht="22.5" x14ac:dyDescent="0.2">
      <c r="A31" s="17">
        <v>29</v>
      </c>
      <c r="B31" s="22" t="s">
        <v>108</v>
      </c>
      <c r="C31" s="53" t="s">
        <v>27</v>
      </c>
      <c r="D31" s="27" t="s">
        <v>30</v>
      </c>
      <c r="E31" s="28">
        <v>2609</v>
      </c>
      <c r="F31" s="29" t="s">
        <v>109</v>
      </c>
      <c r="G31" s="81" t="s">
        <v>24</v>
      </c>
      <c r="H31" s="75">
        <v>0.99</v>
      </c>
      <c r="I31" s="76" t="s">
        <v>47</v>
      </c>
      <c r="J31" s="30">
        <v>1599884.99</v>
      </c>
      <c r="K31" s="71">
        <v>1279907</v>
      </c>
      <c r="L31" s="32">
        <f t="shared" si="0"/>
        <v>319977.99</v>
      </c>
      <c r="M31" s="33">
        <v>0.8</v>
      </c>
      <c r="N31" s="34">
        <v>0</v>
      </c>
      <c r="O31" s="34">
        <v>0</v>
      </c>
      <c r="P31" s="34">
        <v>0</v>
      </c>
      <c r="Q31" s="35">
        <v>0</v>
      </c>
      <c r="R31" s="35">
        <f>K31</f>
        <v>1279907</v>
      </c>
      <c r="S31" s="36"/>
      <c r="T31" s="36"/>
      <c r="U31" s="36"/>
      <c r="V31" s="36"/>
      <c r="W31" s="36"/>
    </row>
    <row r="32" spans="1:23" s="55" customFormat="1" ht="22.5" x14ac:dyDescent="0.2">
      <c r="A32" s="83" t="s">
        <v>119</v>
      </c>
      <c r="B32" s="84" t="s">
        <v>110</v>
      </c>
      <c r="C32" s="85" t="s">
        <v>41</v>
      </c>
      <c r="D32" s="95" t="s">
        <v>21</v>
      </c>
      <c r="E32" s="86">
        <v>2604</v>
      </c>
      <c r="F32" s="87" t="s">
        <v>111</v>
      </c>
      <c r="G32" s="79" t="s">
        <v>24</v>
      </c>
      <c r="H32" s="88">
        <v>1.9950000000000001</v>
      </c>
      <c r="I32" s="89" t="s">
        <v>112</v>
      </c>
      <c r="J32" s="90">
        <v>10540931.74</v>
      </c>
      <c r="K32" s="80">
        <f>6324559-1105163</f>
        <v>5219396</v>
      </c>
      <c r="L32" s="91">
        <f t="shared" si="0"/>
        <v>5321535.74</v>
      </c>
      <c r="M32" s="92">
        <v>0.6</v>
      </c>
      <c r="N32" s="93">
        <v>0</v>
      </c>
      <c r="O32" s="93">
        <v>0</v>
      </c>
      <c r="P32" s="93">
        <v>0</v>
      </c>
      <c r="Q32" s="94">
        <v>0</v>
      </c>
      <c r="R32" s="94">
        <f>3000000-1105163</f>
        <v>1894837</v>
      </c>
      <c r="S32" s="96">
        <v>3324559</v>
      </c>
      <c r="T32" s="36"/>
      <c r="U32" s="36"/>
      <c r="V32" s="36"/>
      <c r="W32" s="36"/>
    </row>
    <row r="33" spans="1:23" x14ac:dyDescent="0.25">
      <c r="A33" s="98" t="s">
        <v>19</v>
      </c>
      <c r="B33" s="98"/>
      <c r="C33" s="98"/>
      <c r="D33" s="98"/>
      <c r="E33" s="98"/>
      <c r="F33" s="98"/>
      <c r="G33" s="98"/>
      <c r="H33" s="2">
        <f>SUM(H3:H32)</f>
        <v>54.654000000000003</v>
      </c>
      <c r="I33" s="9" t="s">
        <v>10</v>
      </c>
      <c r="J33" s="4">
        <f>SUM(J3:J32)</f>
        <v>113330305.65999998</v>
      </c>
      <c r="K33" s="4">
        <f>SUM(K3:K32)</f>
        <v>69829273</v>
      </c>
      <c r="L33" s="4">
        <f>SUM(L3:L32)</f>
        <v>43501032.659999996</v>
      </c>
      <c r="M33" s="33" t="s">
        <v>10</v>
      </c>
      <c r="N33" s="4">
        <f t="shared" ref="N33:W33" si="1">SUM(N3:N32)</f>
        <v>0</v>
      </c>
      <c r="O33" s="4">
        <f t="shared" si="1"/>
        <v>0</v>
      </c>
      <c r="P33" s="4">
        <f t="shared" si="1"/>
        <v>0</v>
      </c>
      <c r="Q33" s="4">
        <f t="shared" si="1"/>
        <v>0</v>
      </c>
      <c r="R33" s="4">
        <f t="shared" si="1"/>
        <v>50595900</v>
      </c>
      <c r="S33" s="4">
        <f t="shared" si="1"/>
        <v>9243524</v>
      </c>
      <c r="T33" s="4">
        <f t="shared" si="1"/>
        <v>5280000</v>
      </c>
      <c r="U33" s="4">
        <f t="shared" si="1"/>
        <v>4709849</v>
      </c>
      <c r="V33" s="4">
        <f t="shared" si="1"/>
        <v>0</v>
      </c>
      <c r="W33" s="4">
        <f t="shared" si="1"/>
        <v>0</v>
      </c>
    </row>
    <row r="34" spans="1:23" x14ac:dyDescent="0.25">
      <c r="A34" s="98" t="s">
        <v>17</v>
      </c>
      <c r="B34" s="98"/>
      <c r="C34" s="98"/>
      <c r="D34" s="98"/>
      <c r="E34" s="98"/>
      <c r="F34" s="98"/>
      <c r="G34" s="98"/>
      <c r="H34" s="2">
        <f>SUMIF($C$3:$C$32,"N",H3:H32)</f>
        <v>44.531000000000006</v>
      </c>
      <c r="I34" s="9" t="s">
        <v>10</v>
      </c>
      <c r="J34" s="4">
        <f>SUMIF($C$3:$C$32,"N",J3:J32)</f>
        <v>77143073.749999985</v>
      </c>
      <c r="K34" s="4">
        <f>SUMIF($C$3:$C$32,"N",K3:K32)</f>
        <v>48382098</v>
      </c>
      <c r="L34" s="4">
        <f>SUMIF($C$3:$C$32,"N",L3:L32)</f>
        <v>28760975.75</v>
      </c>
      <c r="M34" s="33" t="s">
        <v>10</v>
      </c>
      <c r="N34" s="4">
        <f t="shared" ref="N34:W34" si="2">SUMIF($C$3:$C$32,"N",N3:N32)</f>
        <v>0</v>
      </c>
      <c r="O34" s="4">
        <f t="shared" si="2"/>
        <v>0</v>
      </c>
      <c r="P34" s="4">
        <f t="shared" si="2"/>
        <v>0</v>
      </c>
      <c r="Q34" s="4">
        <f t="shared" si="2"/>
        <v>0</v>
      </c>
      <c r="R34" s="4">
        <f t="shared" si="2"/>
        <v>48382098</v>
      </c>
      <c r="S34" s="4">
        <f t="shared" si="2"/>
        <v>0</v>
      </c>
      <c r="T34" s="4">
        <f t="shared" si="2"/>
        <v>0</v>
      </c>
      <c r="U34" s="4">
        <f t="shared" si="2"/>
        <v>0</v>
      </c>
      <c r="V34" s="4">
        <f t="shared" si="2"/>
        <v>0</v>
      </c>
      <c r="W34" s="4">
        <f t="shared" si="2"/>
        <v>0</v>
      </c>
    </row>
    <row r="35" spans="1:23" s="56" customFormat="1" x14ac:dyDescent="0.25">
      <c r="A35" s="97" t="s">
        <v>18</v>
      </c>
      <c r="B35" s="97"/>
      <c r="C35" s="97"/>
      <c r="D35" s="97"/>
      <c r="E35" s="97"/>
      <c r="F35" s="97"/>
      <c r="G35" s="97"/>
      <c r="H35" s="3">
        <f>SUMIF($C$3:$C$32,"W",H3:H32)</f>
        <v>10.123000000000001</v>
      </c>
      <c r="I35" s="68" t="s">
        <v>10</v>
      </c>
      <c r="J35" s="1">
        <f>SUMIF($C$3:$C$32,"W",J3:J32)</f>
        <v>36187231.909999996</v>
      </c>
      <c r="K35" s="1">
        <f>SUMIF($C$3:$C$32,"W",K3:K32)</f>
        <v>21447175</v>
      </c>
      <c r="L35" s="1">
        <f>SUMIF($C$3:$C$32,"W",L3:L32)</f>
        <v>14740056.909999998</v>
      </c>
      <c r="M35" s="45" t="s">
        <v>10</v>
      </c>
      <c r="N35" s="1">
        <f t="shared" ref="N35:W35" si="3">SUMIF($C$3:$C$32,"W",N3:N32)</f>
        <v>0</v>
      </c>
      <c r="O35" s="1">
        <f t="shared" si="3"/>
        <v>0</v>
      </c>
      <c r="P35" s="1">
        <f t="shared" si="3"/>
        <v>0</v>
      </c>
      <c r="Q35" s="1">
        <f t="shared" si="3"/>
        <v>0</v>
      </c>
      <c r="R35" s="1">
        <f t="shared" si="3"/>
        <v>2213802</v>
      </c>
      <c r="S35" s="1">
        <f t="shared" si="3"/>
        <v>9243524</v>
      </c>
      <c r="T35" s="1">
        <f t="shared" si="3"/>
        <v>5280000</v>
      </c>
      <c r="U35" s="1">
        <f t="shared" si="3"/>
        <v>4709849</v>
      </c>
      <c r="V35" s="1">
        <f t="shared" si="3"/>
        <v>0</v>
      </c>
      <c r="W35" s="1">
        <f t="shared" si="3"/>
        <v>0</v>
      </c>
    </row>
    <row r="36" spans="1:23" x14ac:dyDescent="0.2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0" t="s">
        <v>12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2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6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10" t="s">
        <v>16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6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5">
      <c r="A40" s="14" t="s">
        <v>35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5"/>
      <c r="O40" s="15"/>
      <c r="P40" s="15"/>
      <c r="Q40" s="15"/>
      <c r="R40" s="15"/>
      <c r="S40" s="15"/>
    </row>
    <row r="46" spans="1:23" ht="14.25" customHeight="1" x14ac:dyDescent="0.25"/>
  </sheetData>
  <mergeCells count="17">
    <mergeCell ref="N1:W1"/>
    <mergeCell ref="E1:E2"/>
    <mergeCell ref="A34:G34"/>
    <mergeCell ref="J1:J2"/>
    <mergeCell ref="K1:K2"/>
    <mergeCell ref="L1:L2"/>
    <mergeCell ref="M1:M2"/>
    <mergeCell ref="A35:G35"/>
    <mergeCell ref="I1:I2"/>
    <mergeCell ref="A1:A2"/>
    <mergeCell ref="B1:B2"/>
    <mergeCell ref="C1:C2"/>
    <mergeCell ref="F1:F2"/>
    <mergeCell ref="G1:G2"/>
    <mergeCell ref="H1:H2"/>
    <mergeCell ref="D1:D2"/>
    <mergeCell ref="A33:G33"/>
  </mergeCells>
  <conditionalFormatting sqref="B4:B32">
    <cfRule type="expression" dxfId="11" priority="76">
      <formula>$O4="p"</formula>
    </cfRule>
    <cfRule type="expression" dxfId="10" priority="77">
      <formula>$O4="k"</formula>
    </cfRule>
    <cfRule type="expression" dxfId="9" priority="78">
      <formula>$N4="odrzucenie"</formula>
    </cfRule>
    <cfRule type="expression" dxfId="8" priority="79">
      <formula>$N4="rezygnacja"</formula>
    </cfRule>
  </conditionalFormatting>
  <conditionalFormatting sqref="G31:I31 D32">
    <cfRule type="expression" dxfId="7" priority="37">
      <formula>$Q31="p"</formula>
    </cfRule>
    <cfRule type="expression" dxfId="6" priority="38">
      <formula>$Q31="k"</formula>
    </cfRule>
    <cfRule type="expression" dxfId="5" priority="39">
      <formula>$P31="odrzucenie"</formula>
    </cfRule>
    <cfRule type="expression" dxfId="4" priority="40">
      <formula>$P31="rezygnacja"</formula>
    </cfRule>
  </conditionalFormatting>
  <conditionalFormatting sqref="B3">
    <cfRule type="expression" dxfId="3" priority="1">
      <formula>$O3="p"</formula>
    </cfRule>
    <cfRule type="expression" dxfId="2" priority="2">
      <formula>$O3="k"</formula>
    </cfRule>
    <cfRule type="expression" dxfId="1" priority="3">
      <formula>$N3="odrzucenie"</formula>
    </cfRule>
    <cfRule type="expression" dxfId="0" priority="4">
      <formula>$N3="rezygnacja"</formula>
    </cfRule>
  </conditionalFormatting>
  <dataValidations count="2">
    <dataValidation type="list" allowBlank="1" showInputMessage="1" showErrorMessage="1" sqref="G32 G3:G30" xr:uid="{00000000-0002-0000-0300-000000000000}">
      <formula1>"B,P,R"</formula1>
    </dataValidation>
    <dataValidation type="list" allowBlank="1" showInputMessage="1" showErrorMessage="1" sqref="G31" xr:uid="{00000000-0002-0000-0300-000001000000}">
      <formula1>$B$17:$B$18</formula1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portrait" horizontalDpi="4294967295" verticalDpi="4294967295" r:id="rId1"/>
  <headerFooter>
    <oddHeader>&amp;LWojewództwo Świętokrzyskie - zadania powiatowe lista rezerwowa</oddHeader>
    <oddFooter>Strona &amp;P z &amp;N</oddFooter>
  </headerFooter>
  <ignoredErrors>
    <ignoredError sqref="V33:W33 N33:U33" formulaRange="1"/>
    <ignoredError sqref="E5:E9 E3:E4 E10:E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Horbanowicz, Marta</cp:lastModifiedBy>
  <cp:lastPrinted>2022-12-06T10:12:33Z</cp:lastPrinted>
  <dcterms:created xsi:type="dcterms:W3CDTF">2019-02-25T10:53:14Z</dcterms:created>
  <dcterms:modified xsi:type="dcterms:W3CDTF">2023-02-06T12:26:05Z</dcterms:modified>
</cp:coreProperties>
</file>